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ATE\MODELOS\CONTRATAÇÕES DEMO\"/>
    </mc:Choice>
  </mc:AlternateContent>
  <xr:revisionPtr revIDLastSave="0" documentId="13_ncr:1_{6AED7519-919F-489E-BB8F-635BE0E63BCD}" xr6:coauthVersionLast="47" xr6:coauthVersionMax="47" xr10:uidLastSave="{00000000-0000-0000-0000-000000000000}"/>
  <bookViews>
    <workbookView xWindow="28680" yWindow="-120" windowWidth="29040" windowHeight="15840" tabRatio="779" xr2:uid="{00000000-000D-0000-FFFF-FFFF00000000}"/>
  </bookViews>
  <sheets>
    <sheet name="Custos detalhados" sheetId="3" r:id="rId1"/>
    <sheet name="Zerada" sheetId="4" r:id="rId2"/>
  </sheets>
  <definedNames>
    <definedName name="_xlnm.Print_Area" localSheetId="0">'Custos detalhados'!$A$1:$E$125,'Custos detalhados'!$G$3:$I$44</definedName>
    <definedName name="_xlnm.Print_Area" localSheetId="1">Zerada!$A$1:$E$124</definedName>
    <definedName name="QUANTIDADES">#REF!</definedName>
    <definedName name="_xlnm.Print_Titles" localSheetId="0">'Custos detalhados'!$1:$12</definedName>
    <definedName name="_xlnm.Print_Titles" localSheetId="1">Zerada!$1:$12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3" l="1"/>
  <c r="I4" i="3" l="1"/>
  <c r="I34" i="3"/>
  <c r="D103" i="4" l="1"/>
  <c r="D78" i="4"/>
  <c r="D49" i="4"/>
  <c r="E25" i="4"/>
  <c r="D24" i="4"/>
  <c r="E23" i="4"/>
  <c r="D82" i="3"/>
  <c r="E54" i="3"/>
  <c r="E24" i="4" l="1"/>
  <c r="E96" i="4"/>
  <c r="E119" i="4" s="1"/>
  <c r="D84" i="4"/>
  <c r="E66" i="4"/>
  <c r="E116" i="4" s="1"/>
  <c r="D36" i="4"/>
  <c r="D83" i="3"/>
  <c r="D76" i="4" l="1"/>
  <c r="D38" i="4"/>
  <c r="D85" i="4"/>
  <c r="D106" i="3"/>
  <c r="D107" i="3"/>
  <c r="D105" i="3"/>
  <c r="D103" i="3"/>
  <c r="D102" i="3"/>
  <c r="E31" i="4" l="1"/>
  <c r="E70" i="4" s="1"/>
  <c r="E113" i="4"/>
  <c r="E83" i="4"/>
  <c r="E85" i="4"/>
  <c r="D87" i="4"/>
  <c r="D104" i="3"/>
  <c r="E92" i="3"/>
  <c r="E93" i="3"/>
  <c r="E91" i="3"/>
  <c r="E24" i="3"/>
  <c r="E53" i="3" s="1"/>
  <c r="E59" i="3"/>
  <c r="E60" i="3"/>
  <c r="E62" i="3"/>
  <c r="E58" i="3"/>
  <c r="E63" i="3"/>
  <c r="D71" i="3"/>
  <c r="E56" i="3"/>
  <c r="E64" i="3"/>
  <c r="E73" i="4" l="1"/>
  <c r="E55" i="3"/>
  <c r="E57" i="3"/>
  <c r="E82" i="4"/>
  <c r="E74" i="4"/>
  <c r="E75" i="4"/>
  <c r="E72" i="4"/>
  <c r="E36" i="4"/>
  <c r="E37" i="4"/>
  <c r="E80" i="4"/>
  <c r="E79" i="4"/>
  <c r="E84" i="4" s="1"/>
  <c r="E87" i="4" s="1"/>
  <c r="E118" i="4" s="1"/>
  <c r="E35" i="4"/>
  <c r="E81" i="4"/>
  <c r="E71" i="4"/>
  <c r="D44" i="3"/>
  <c r="E76" i="4" l="1"/>
  <c r="E117" i="4" s="1"/>
  <c r="E38" i="4"/>
  <c r="E44" i="4" s="1"/>
  <c r="E114" i="4"/>
  <c r="E41" i="4"/>
  <c r="E45" i="4"/>
  <c r="E46" i="4"/>
  <c r="E47" i="4"/>
  <c r="E26" i="3"/>
  <c r="E42" i="4" l="1"/>
  <c r="E48" i="4"/>
  <c r="E43" i="4"/>
  <c r="E49" i="4" s="1"/>
  <c r="D81" i="3"/>
  <c r="D74" i="3"/>
  <c r="D76" i="3" s="1"/>
  <c r="E67" i="4" l="1"/>
  <c r="E98" i="4" s="1"/>
  <c r="E101" i="4" s="1"/>
  <c r="E102" i="4" s="1"/>
  <c r="E108" i="4" s="1"/>
  <c r="E115" i="4"/>
  <c r="E120" i="4" s="1"/>
  <c r="D73" i="3"/>
  <c r="D29" i="3"/>
  <c r="D30" i="3"/>
  <c r="E107" i="4" l="1"/>
  <c r="E106" i="4"/>
  <c r="E104" i="4"/>
  <c r="E105" i="4"/>
  <c r="D28" i="3"/>
  <c r="D27" i="3"/>
  <c r="E103" i="4" l="1"/>
  <c r="E109" i="4" s="1"/>
  <c r="E121" i="4" s="1"/>
  <c r="E122" i="4" s="1"/>
  <c r="D84" i="3"/>
  <c r="D38" i="3"/>
  <c r="E124" i="4" l="1"/>
  <c r="E123" i="4"/>
  <c r="D25" i="3"/>
  <c r="E25" i="3" s="1"/>
  <c r="D36" i="3"/>
  <c r="D80" i="3" s="1"/>
  <c r="E29" i="3" l="1"/>
  <c r="E30" i="3"/>
  <c r="E28" i="3"/>
  <c r="E27" i="3"/>
  <c r="D72" i="3"/>
  <c r="D37" i="3"/>
  <c r="D39" i="3" s="1"/>
  <c r="E32" i="3" l="1"/>
  <c r="E73" i="3" l="1"/>
  <c r="E74" i="3"/>
  <c r="E71" i="3"/>
  <c r="E67" i="3"/>
  <c r="E36" i="3"/>
  <c r="E76" i="3"/>
  <c r="E81" i="3"/>
  <c r="E82" i="3"/>
  <c r="E83" i="3"/>
  <c r="E84" i="3"/>
  <c r="E80" i="3"/>
  <c r="E72" i="3"/>
  <c r="E97" i="3"/>
  <c r="D85" i="3"/>
  <c r="E85" i="3" l="1"/>
  <c r="E120" i="3"/>
  <c r="D79" i="3"/>
  <c r="D50" i="3"/>
  <c r="D86" i="3" l="1"/>
  <c r="E86" i="3" s="1"/>
  <c r="D75" i="3"/>
  <c r="E75" i="3" s="1"/>
  <c r="D88" i="3" l="1"/>
  <c r="D77" i="3"/>
  <c r="E37" i="3"/>
  <c r="E38" i="3"/>
  <c r="E117" i="3"/>
  <c r="E114" i="3"/>
  <c r="E39" i="3" l="1"/>
  <c r="E45" i="3" l="1"/>
  <c r="E49" i="3"/>
  <c r="E46" i="3"/>
  <c r="E47" i="3"/>
  <c r="E42" i="3"/>
  <c r="E44" i="3"/>
  <c r="E43" i="3"/>
  <c r="E48" i="3"/>
  <c r="E50" i="3" l="1"/>
  <c r="E68" i="3" l="1"/>
  <c r="E77" i="3"/>
  <c r="E116" i="3"/>
  <c r="E115" i="3"/>
  <c r="E87" i="3" l="1"/>
  <c r="E118" i="3"/>
  <c r="E88" i="3" l="1"/>
  <c r="E119" i="3" l="1"/>
  <c r="E121" i="3" s="1"/>
  <c r="E99" i="3"/>
  <c r="E102" i="3" s="1"/>
  <c r="E103" i="3" s="1"/>
  <c r="E108" i="3" s="1"/>
  <c r="E109" i="3" l="1"/>
  <c r="E107" i="3"/>
  <c r="E105" i="3"/>
  <c r="E106" i="3"/>
  <c r="E104" i="3" l="1"/>
  <c r="E110" i="3" s="1"/>
  <c r="E122" i="3" s="1"/>
  <c r="E123" i="3" s="1"/>
  <c r="E125" i="3" s="1"/>
  <c r="E12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Lucca Favorette Soares</author>
  </authors>
  <commentList>
    <comment ref="C6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COATE:</t>
        </r>
        <r>
          <rPr>
            <sz val="9"/>
            <color indexed="81"/>
            <rFont val="Segoe UI"/>
            <family val="2"/>
          </rPr>
          <t xml:space="preserve">
Data base para reajuste de insumos (Verificando-se anualidade)</t>
        </r>
      </text>
    </comment>
    <comment ref="I9" authorId="0" shapeId="0" xr:uid="{00000000-0006-0000-0200-000005000000}">
      <text>
        <r>
          <rPr>
            <b/>
            <sz val="9"/>
            <color indexed="81"/>
            <rFont val="Segoe UI"/>
            <family val="2"/>
          </rPr>
          <t xml:space="preserve">COATE:
SAT =GIILRAT x FAP
GIILRAT </t>
        </r>
        <r>
          <rPr>
            <sz val="9"/>
            <color indexed="81"/>
            <rFont val="Segoe UI"/>
            <family val="2"/>
          </rPr>
          <t xml:space="preserve">- Grau de incidência de incapacidade laborativa decorrente dos riscos ambientais do trabalho
Regulamento da Previdência Social - Decreto 3048/1999 
</t>
        </r>
        <r>
          <rPr>
            <b/>
            <sz val="9"/>
            <color indexed="81"/>
            <rFont val="Segoe UI"/>
            <family val="2"/>
          </rPr>
          <t xml:space="preserve">Art. 202 - </t>
        </r>
        <r>
          <rPr>
            <sz val="9"/>
            <color indexed="81"/>
            <rFont val="Segoe UI"/>
            <family val="2"/>
          </rPr>
          <t xml:space="preserve">Define aliquotas de 1,0%, 2,0% e 3,0%, de acordo com a </t>
        </r>
        <r>
          <rPr>
            <u/>
            <sz val="9"/>
            <color indexed="81"/>
            <rFont val="Segoe UI"/>
            <family val="2"/>
          </rPr>
          <t>atividade preponderante da empresa</t>
        </r>
        <r>
          <rPr>
            <sz val="9"/>
            <color indexed="81"/>
            <rFont val="Segoe UI"/>
            <family val="2"/>
          </rPr>
          <t xml:space="preserve">,  incidentes sobre o total da remuneração paga, devida ou creditada a qualquer título, no decorrer do mês, ao segurado empregado e trabalhador avulso:
</t>
        </r>
        <r>
          <rPr>
            <b/>
            <sz val="9"/>
            <color indexed="81"/>
            <rFont val="Segoe UI"/>
            <family val="2"/>
          </rPr>
          <t>FAP</t>
        </r>
        <r>
          <rPr>
            <sz val="9"/>
            <color indexed="81"/>
            <rFont val="Segoe UI"/>
            <family val="2"/>
          </rPr>
          <t xml:space="preserve"> - Fator acidentário de prevenção
É parâmetro estatístico de bonificação ou sobretaxação do Seguro contra Acidentes de Trabalho – SAT, individualizado para cada estabelecimento da empresa, de acordo com seu desempenho na frequência, gravidade e custo previdenciários dos acidentes e doenças do trabalho sofridos por seus trabalhadores, por meio de comparação desses indicadores entre as empresas da mesma atividade econômica.
Multiplicador varia de 0,5 a 2,0 pontos.
O intervalo de variação do SAT torna-se então </t>
        </r>
        <r>
          <rPr>
            <b/>
            <sz val="9"/>
            <color indexed="81"/>
            <rFont val="Segoe UI"/>
            <family val="2"/>
          </rPr>
          <t xml:space="preserve">0,5% </t>
        </r>
        <r>
          <rPr>
            <sz val="9"/>
            <color indexed="81"/>
            <rFont val="Segoe UI"/>
            <family val="2"/>
          </rPr>
          <t>a</t>
        </r>
        <r>
          <rPr>
            <b/>
            <sz val="9"/>
            <color indexed="81"/>
            <rFont val="Segoe UI"/>
            <family val="2"/>
          </rPr>
          <t xml:space="preserve"> 6%</t>
        </r>
        <r>
          <rPr>
            <sz val="9"/>
            <color indexed="81"/>
            <rFont val="Segoe UI"/>
            <family val="2"/>
          </rPr>
          <t xml:space="preserve">. Inexistindo referência de fornecedores ou contratos anteriores para o objeto, convenciona-se </t>
        </r>
        <r>
          <rPr>
            <b/>
            <sz val="9"/>
            <color indexed="81"/>
            <rFont val="Segoe UI"/>
            <family val="2"/>
          </rPr>
          <t>SAT=3,0%</t>
        </r>
        <r>
          <rPr>
            <sz val="9"/>
            <color indexed="81"/>
            <rFont val="Segoe UI"/>
            <family val="2"/>
          </rPr>
          <t>, mediante justificativa.</t>
        </r>
      </text>
    </comment>
    <comment ref="H11" authorId="0" shapeId="0" xr:uid="{08DB2FEB-D6F5-4891-BB1D-A31EB2BA008A}">
      <text>
        <r>
          <rPr>
            <b/>
            <sz val="9"/>
            <color indexed="81"/>
            <rFont val="Segoe UI"/>
            <family val="2"/>
          </rPr>
          <t>COATE:</t>
        </r>
        <r>
          <rPr>
            <sz val="9"/>
            <color indexed="81"/>
            <rFont val="Segoe UI"/>
            <family val="2"/>
          </rPr>
          <t xml:space="preserve">
Nos campos de Participação do funcionário é possível que esta seja dada em valor nominal (R$) ou em desconto percentual da remuneração (%).
</t>
        </r>
      </text>
    </comment>
    <comment ref="E17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 xml:space="preserve">COATE:
2025 
</t>
        </r>
        <r>
          <rPr>
            <sz val="9"/>
            <color indexed="81"/>
            <rFont val="Segoe UI"/>
            <family val="2"/>
          </rPr>
          <t>Conforme Decreto Federal nº 12.342/2024
Valor de referência para o cálculo de Adicional de insalubridade</t>
        </r>
      </text>
    </comment>
    <comment ref="E18" authorId="0" shapeId="0" xr:uid="{00000000-0006-0000-0200-000003000000}">
      <text>
        <r>
          <rPr>
            <b/>
            <sz val="9"/>
            <color indexed="81"/>
            <rFont val="Segoe UI"/>
            <family val="2"/>
          </rPr>
          <t>COATE:
Conforme Art. 114</t>
        </r>
        <r>
          <rPr>
            <sz val="9"/>
            <color indexed="81"/>
            <rFont val="Segoe UI"/>
            <family val="2"/>
          </rPr>
          <t xml:space="preserve"> - Decreto Federal nº 10854/2021 
</t>
        </r>
        <r>
          <rPr>
            <b/>
            <sz val="9"/>
            <color indexed="81"/>
            <rFont val="Segoe UI"/>
            <family val="2"/>
          </rPr>
          <t>Tarifa</t>
        </r>
        <r>
          <rPr>
            <sz val="9"/>
            <color indexed="81"/>
            <rFont val="Segoe UI"/>
            <family val="2"/>
          </rPr>
          <t xml:space="preserve"> - Decreto Municipal nº 23.721/2024
</t>
        </r>
      </text>
    </comment>
    <comment ref="E19" authorId="0" shapeId="0" xr:uid="{00000000-0006-0000-0200-000004000000}">
      <text>
        <r>
          <rPr>
            <b/>
            <sz val="9"/>
            <color indexed="81"/>
            <rFont val="Segoe UI"/>
            <family val="2"/>
          </rPr>
          <t xml:space="preserve">COATE: 
Jornada normal - CLT Art. 58
</t>
        </r>
        <r>
          <rPr>
            <sz val="9"/>
            <color indexed="81"/>
            <rFont val="Segoe UI"/>
            <family val="2"/>
          </rPr>
          <t xml:space="preserve">Cálculo conforme Acórdão TCU nº 1904/2007
= [(365 / 7) x 5 – FER] /12 
365 = número de dias no ano
7 = número de dias na semana
5 = número de dias trabalhados por semana
FER = somatório de feriados nacionais/estaduais/municipais em dias trabalháveis (média)*
12 = número de meses no ano 
</t>
        </r>
        <r>
          <rPr>
            <b/>
            <sz val="9"/>
            <color indexed="81"/>
            <rFont val="Segoe UI"/>
            <family val="2"/>
          </rPr>
          <t>Jornada especial ESCALA 12/36 - CLT Art. 59-A</t>
        </r>
        <r>
          <rPr>
            <sz val="9"/>
            <color indexed="81"/>
            <rFont val="Segoe UI"/>
            <family val="2"/>
          </rPr>
          <t xml:space="preserve">
Cálculo 
= </t>
        </r>
        <r>
          <rPr>
            <b/>
            <sz val="9"/>
            <color indexed="81"/>
            <rFont val="Segoe UI"/>
            <family val="2"/>
          </rPr>
          <t>365*</t>
        </r>
        <r>
          <rPr>
            <sz val="9"/>
            <color indexed="81"/>
            <rFont val="Segoe UI"/>
            <family val="2"/>
          </rPr>
          <t xml:space="preserve"> (dias trabalhados do ano) / </t>
        </r>
        <r>
          <rPr>
            <b/>
            <sz val="9"/>
            <color indexed="81"/>
            <rFont val="Segoe UI"/>
            <family val="2"/>
          </rPr>
          <t>12</t>
        </r>
        <r>
          <rPr>
            <sz val="9"/>
            <color indexed="81"/>
            <rFont val="Segoe UI"/>
            <family val="2"/>
          </rPr>
          <t xml:space="preserve"> (meses do contrato/ano) / </t>
        </r>
        <r>
          <rPr>
            <b/>
            <sz val="9"/>
            <color indexed="81"/>
            <rFont val="Segoe UI"/>
            <family val="2"/>
          </rPr>
          <t>2</t>
        </r>
        <r>
          <rPr>
            <sz val="9"/>
            <color indexed="81"/>
            <rFont val="Segoe UI"/>
            <family val="2"/>
          </rPr>
          <t xml:space="preserve"> (cada posto 12x36 é coberto por 2 profissionais)</t>
        </r>
      </text>
    </comment>
    <comment ref="I24" authorId="0" shapeId="0" xr:uid="{00000000-0006-0000-0200-000006000000}">
      <text>
        <r>
          <rPr>
            <b/>
            <sz val="9"/>
            <color indexed="81"/>
            <rFont val="Segoe UI"/>
            <family val="2"/>
          </rPr>
          <t xml:space="preserve">COATE:
CLT Art. 71
</t>
        </r>
        <r>
          <rPr>
            <sz val="9"/>
            <color indexed="81"/>
            <rFont val="Segoe UI"/>
            <family val="2"/>
          </rPr>
          <t>Em qualquer trabalho contínuo, cuja duração exceda de 6 (seis) horas, é obrigatória a concessão de um intervalo para repouso ou alimentação, o qual será, no mínimo, de 1 (uma) hora e, salvo acordo escrito ou contrato coletivo em contrário, não poderá exceder de 2 (duas) horas.
...
§ 4º A não concessão ou a concessão parcial do intervalo intrajornada mínimo, para repouso e alimentação, a empregados urbanos e rurais, implica o pagamento, de natureza indenizatória, apenas do período suprimido, com acréscimo de 50% (cinquenta por cento) sobre o valor da remuneração da hora normal de trabalho.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25" authorId="0" shapeId="0" xr:uid="{00000000-0006-0000-0200-000007000000}">
      <text>
        <r>
          <rPr>
            <b/>
            <sz val="9"/>
            <color indexed="81"/>
            <rFont val="Segoe UI"/>
            <family val="2"/>
          </rPr>
          <t xml:space="preserve">COATE:
</t>
        </r>
        <r>
          <rPr>
            <sz val="9"/>
            <color indexed="81"/>
            <rFont val="Segoe UI"/>
            <family val="2"/>
          </rPr>
          <t>Existem três cenários de execução contratual do intervalo de repouso/ alimentação do funcionário:</t>
        </r>
        <r>
          <rPr>
            <b/>
            <sz val="9"/>
            <color indexed="81"/>
            <rFont val="Segoe UI"/>
            <family val="2"/>
          </rPr>
          <t xml:space="preserve">
Concessão: </t>
        </r>
        <r>
          <rPr>
            <sz val="9"/>
            <color indexed="81"/>
            <rFont val="Segoe UI"/>
            <family val="2"/>
          </rPr>
          <t>É permitido ao funcionário titular o usufruto do intervalo intrajornada, sem que haja necessidade de operação do posto no período.</t>
        </r>
        <r>
          <rPr>
            <b/>
            <sz val="9"/>
            <color indexed="81"/>
            <rFont val="Segoe UI"/>
            <family val="2"/>
          </rPr>
          <t xml:space="preserve">
Indenização: </t>
        </r>
        <r>
          <rPr>
            <sz val="9"/>
            <color indexed="81"/>
            <rFont val="Segoe UI"/>
            <family val="2"/>
          </rPr>
          <t xml:space="preserve">Faz-se necessária a continuidade da operação do posto no período. É definido provisionamento de verba de natureza indenizatória para compensação da não concessão do intervalo ao funcionário titular. </t>
        </r>
        <r>
          <rPr>
            <b/>
            <sz val="9"/>
            <color indexed="81"/>
            <rFont val="Segoe UI"/>
            <family val="2"/>
          </rPr>
          <t xml:space="preserve">
Substituição: </t>
        </r>
        <r>
          <rPr>
            <sz val="9"/>
            <color indexed="81"/>
            <rFont val="Segoe UI"/>
            <family val="2"/>
          </rPr>
          <t xml:space="preserve">Faz-se necessária a continuidade da operação do posto no período. Opta-se por conceder o intervalo ao funcionário titular do posto. É definido provisionamento de verba remuneratória para reposição do funcionário por outro empregado com mesmo regime de trabalho.
</t>
        </r>
      </text>
    </comment>
    <comment ref="I28" authorId="0" shapeId="0" xr:uid="{57DE11C0-11A3-4447-A809-91E119939F3D}">
      <text>
        <r>
          <rPr>
            <b/>
            <sz val="9"/>
            <color indexed="81"/>
            <rFont val="Segoe UI"/>
            <family val="2"/>
          </rPr>
          <t xml:space="preserve">COATE:
</t>
        </r>
        <r>
          <rPr>
            <sz val="9"/>
            <color indexed="81"/>
            <rFont val="Segoe UI"/>
            <family val="2"/>
          </rPr>
          <t xml:space="preserve">Podem ser definidas através de Pesquisas  com fornecedores ou através do histórico de contratações deste mesmo objeto pela Municipalidade.
Inexistindo referência de fornecedores ou contratos anteriores para o objeto, convenciona-se taxa de 10%, conforme alíquota sugerida pelo  MANUAL DE PREENCHIMENTO DO MODELO DE PLANILHAS DE CUSTOS E DE FORMAÇÃO DE PREÇOS - STJ.
</t>
        </r>
      </text>
    </comment>
    <comment ref="I29" authorId="0" shapeId="0" xr:uid="{9807A9E8-66CD-437F-A98A-A491D31B5AF4}">
      <text>
        <r>
          <rPr>
            <b/>
            <sz val="9"/>
            <color indexed="81"/>
            <rFont val="Segoe UI"/>
            <family val="2"/>
          </rPr>
          <t>COATE:</t>
        </r>
        <r>
          <rPr>
            <sz val="9"/>
            <color indexed="81"/>
            <rFont val="Segoe UI"/>
            <family val="2"/>
          </rPr>
          <t xml:space="preserve">
Podem ser definidas através de Pesquisas  com fornecedores ou através do histórico de contratações deste mesmo objeto pela Municipalidade.
Inexistindo referência de fornecedores ou contratos anteriores para o objeto, convenciona-se 5 como a média de faltas anuais de cada trabalhador motivadas por doença, de acordo IBGE. (ACÓRDÃO 1904/2007 TCU)</t>
        </r>
      </text>
    </comment>
    <comment ref="I32" authorId="0" shapeId="0" xr:uid="{8C48ED5C-0445-43C2-B6F2-A05FE87B44AD}">
      <text>
        <r>
          <rPr>
            <b/>
            <sz val="9"/>
            <color indexed="81"/>
            <rFont val="Segoe UI"/>
            <family val="2"/>
          </rPr>
          <t>COATE:</t>
        </r>
        <r>
          <rPr>
            <sz val="9"/>
            <color indexed="81"/>
            <rFont val="Segoe UI"/>
            <family val="2"/>
          </rPr>
          <t xml:space="preserve">
FONTE: GUIA BRASILEIRO DE OCUPAÇÕES  (</t>
        </r>
        <r>
          <rPr>
            <b/>
            <sz val="9"/>
            <color indexed="81"/>
            <rFont val="Segoe UI"/>
            <family val="2"/>
          </rPr>
          <t>Consultar por CBO do cargo</t>
        </r>
        <r>
          <rPr>
            <sz val="9"/>
            <color indexed="81"/>
            <rFont val="Segoe UI"/>
            <family val="2"/>
          </rPr>
          <t>) https://app.powerbi.com/view?r=eyJrIjoiMzZkMzYzNmYtN2RhZC00OTJlLTgwODYtMTY3ODczNmY2NWU4IiwidCI6IjNlYzkyOTY5LTVhNTEtNGYxOC04YWM5LWVmOThmYmFmYTk3OCJ9&amp;pageName=ReportSectionde650100b92052c99c5a</t>
        </r>
      </text>
    </comment>
    <comment ref="I33" authorId="0" shapeId="0" xr:uid="{ACE74B27-B9F2-4F48-8CA3-847585508D79}">
      <text>
        <r>
          <rPr>
            <b/>
            <sz val="9"/>
            <color indexed="81"/>
            <rFont val="Segoe UI"/>
            <family val="2"/>
          </rPr>
          <t>COATE:</t>
        </r>
        <r>
          <rPr>
            <sz val="9"/>
            <color indexed="81"/>
            <rFont val="Segoe UI"/>
            <family val="2"/>
          </rPr>
          <t xml:space="preserve">
FONTE: Incidência de acidentes do trabalho por CNAE do objeto - SP.  https://www.gov.br/previdencia/pt-br/assuntos/previdencia-social/saude-e-seguranca-do-trabalhador/acidente_trabalho_incapacidade/arquivos/copy_of_AEAT_2021/copy_of_subsecao-a-acidentes-do-trabalho/capitulo-79-sao-paulo/79-2-indicadores-de-acidentes-do-trabalho-segundo-a-classificacao-nacional-de-atividades-economicas-cnae-dos-estabelecimentos-localizados-no-estado-de-sao-paulo-2019</t>
        </r>
      </text>
    </comment>
    <comment ref="I35" authorId="0" shapeId="0" xr:uid="{6FAD3826-523B-4390-9FA7-94F7A09A7D98}">
      <text>
        <r>
          <rPr>
            <b/>
            <sz val="9"/>
            <color indexed="81"/>
            <rFont val="Segoe UI"/>
            <family val="2"/>
          </rPr>
          <t>COATE:</t>
        </r>
        <r>
          <rPr>
            <sz val="9"/>
            <color indexed="81"/>
            <rFont val="Segoe UI"/>
            <family val="2"/>
          </rPr>
          <t xml:space="preserve">
Podem ser definidas através de Pesquisas  com fornecedores ou através do histórico de contratações deste mesmo objeto pela Municipalidade.
Inexistindo referência de fornecedores ou contratos anteriores para o objeto, recomenda-se a fonte
https://brasilemsintese.ibge.gov.br/populacao/taxas-brutas-de-natalidade.html</t>
        </r>
      </text>
    </comment>
    <comment ref="I37" authorId="0" shapeId="0" xr:uid="{3819030C-3E13-42BF-9C60-A8695AE13CAD}">
      <text>
        <r>
          <rPr>
            <b/>
            <sz val="9"/>
            <color indexed="81"/>
            <rFont val="Segoe UI"/>
            <family val="2"/>
          </rPr>
          <t xml:space="preserve">COATE:
</t>
        </r>
        <r>
          <rPr>
            <sz val="9"/>
            <color indexed="81"/>
            <rFont val="Segoe UI"/>
            <family val="2"/>
          </rPr>
          <t>As rubricas Uniformes, Equipamentos, EPIs podem ser definidas através de Pesquisas de preços com fornecedores, de acordo com método do Decreto Municipal 22.031/2022 ou através do histórico de contratações deste mesmo objeto pela Municipalidade.</t>
        </r>
        <r>
          <rPr>
            <b/>
            <sz val="9"/>
            <color indexed="81"/>
            <rFont val="Segoe UI"/>
            <family val="2"/>
          </rPr>
          <t xml:space="preserve">
</t>
        </r>
      </text>
    </comment>
    <comment ref="I41" authorId="0" shapeId="0" xr:uid="{FEEA2EB9-5B53-4335-87DE-E30329C19476}">
      <text>
        <r>
          <rPr>
            <b/>
            <sz val="9"/>
            <color indexed="81"/>
            <rFont val="Segoe UI"/>
            <family val="2"/>
          </rPr>
          <t xml:space="preserve">COATE:
</t>
        </r>
        <r>
          <rPr>
            <sz val="9"/>
            <color indexed="81"/>
            <rFont val="Segoe UI"/>
            <family val="2"/>
          </rPr>
          <t xml:space="preserve">Custos indiretos e Lucro: podem ser definidos através de Pesquisas de preços com fornecedores, de acordo com método do Decreto Municipal 22.031/2022 ou através do histórico de contratações deste mesmo objeto pela Municipalidade.
Inexistindo referência de fornecedores ou contratos anteriores para o objeto, convencionam-se as alíquotas sugeridas pelo  MANUAL DE PREENCHIMENTO DO MODELO DE PLANILHAS DE CUSTOS E DE FORMAÇÃO DE PREÇOS - STJ:
</t>
        </r>
        <r>
          <rPr>
            <b/>
            <sz val="9"/>
            <color indexed="81"/>
            <rFont val="Segoe UI"/>
            <family val="2"/>
          </rPr>
          <t>Custos indiretos = 5,0%
Lucro = 10,0%</t>
        </r>
      </text>
    </comment>
    <comment ref="D42" authorId="0" shapeId="0" xr:uid="{B672F229-19F7-4835-9BE7-094B86A5C400}">
      <text>
        <r>
          <rPr>
            <b/>
            <sz val="9"/>
            <color indexed="81"/>
            <rFont val="Segoe UI"/>
            <family val="2"/>
          </rPr>
          <t>COATE:</t>
        </r>
        <r>
          <rPr>
            <sz val="9"/>
            <color indexed="81"/>
            <rFont val="Segoe UI"/>
            <family val="2"/>
          </rPr>
          <t xml:space="preserve">
Importante esclarecer que a empresa tributada pelo regime de incidência da CPRB ajustará a Planilha da seguinte forma: atribuirá o valor zero ao percentual da Contribuição Previdenciária sobre a Folha de Pagamento que integra o item “A” do Submódulo 2.2 correspondente a 20% (Contribuição Patronal – INSS), e incluirá a CPRB no Módulo 6, item C.1 (Tributos Federais), aplicando-se a respectiva alíquota (2% a 4,5%) da mesma forma como se procede ao cálculo dos Tributos.
Fonte: MANUAL DE PREENCHIMENTO DO MODELO DE PLANILHAS DE CUSTOS E DE FORMAÇÃO DE PREÇOS DO SUPERIOR TRIBUNAL DE JUSTIÇA
As empresas do SIMPLES NACIONAL que se enquadrem no anexo III da LC 123/2006 não possuem o item INSS do módulo 2.2, mas possuem o item CPP (Contribuição Previdenciária Patronal) no módulo 6.
As empresas do SIMPLES NACIONAL que se enquandram no anexo IV da LC 123/2006 possuem o item INSS do módulo 2.2, mas NÃO possuem o item CPP.</t>
        </r>
      </text>
    </comment>
    <comment ref="I42" authorId="0" shapeId="0" xr:uid="{10FABA5F-51F7-454A-A132-DF277FA9D038}">
      <text>
        <r>
          <rPr>
            <b/>
            <sz val="9"/>
            <color indexed="81"/>
            <rFont val="Segoe UI"/>
            <family val="2"/>
          </rPr>
          <t>COATE:</t>
        </r>
        <r>
          <rPr>
            <sz val="9"/>
            <color indexed="81"/>
            <rFont val="Segoe UI"/>
            <family val="2"/>
          </rPr>
          <t xml:space="preserve">
PIS - Lei nº 10.637/02
COFINS - Lei nº 10.833/03
Recomenda-se a utilização das
alíquotas pertinentes às empresas optantes pelo </t>
        </r>
        <r>
          <rPr>
            <b/>
            <sz val="9"/>
            <color indexed="81"/>
            <rFont val="Segoe UI"/>
            <family val="2"/>
          </rPr>
          <t>lucro presumido (PIS – 0,65% e
COFINS – 3%)</t>
        </r>
        <r>
          <rPr>
            <sz val="9"/>
            <color indexed="81"/>
            <rFont val="Segoe UI"/>
            <family val="2"/>
          </rPr>
          <t>, já que aquelas pertinentes às empresas optantes pelo lucro real sofrem
reduções diversas e distintas, de acordo com a realidade das empresas, sendo impossível
essa estimativa por parte da Administração.
FONTE: Parecer PMC-PGM-PLC-NL em 10/03/2023</t>
        </r>
      </text>
    </comment>
    <comment ref="I44" authorId="0" shapeId="0" xr:uid="{947BFB76-9FB4-4726-90D2-3C92F0788927}">
      <text>
        <r>
          <rPr>
            <b/>
            <sz val="9"/>
            <color indexed="81"/>
            <rFont val="Segoe UI"/>
            <family val="2"/>
          </rPr>
          <t>COATE:</t>
        </r>
        <r>
          <rPr>
            <sz val="9"/>
            <color indexed="81"/>
            <rFont val="Segoe UI"/>
            <family val="2"/>
          </rPr>
          <t xml:space="preserve">
Preencher conforme Decreto municipal 15.356/05, de acordo com a categoria do serviço a ser prestado.</t>
        </r>
      </text>
    </comment>
    <comment ref="E52" authorId="0" shapeId="0" xr:uid="{00000000-0006-0000-0200-000008000000}">
      <text>
        <r>
          <rPr>
            <b/>
            <sz val="9"/>
            <color indexed="81"/>
            <rFont val="Segoe UI"/>
            <family val="2"/>
          </rPr>
          <t>COATE:</t>
        </r>
        <r>
          <rPr>
            <sz val="9"/>
            <color indexed="81"/>
            <rFont val="Segoe UI"/>
            <family val="2"/>
          </rPr>
          <t xml:space="preserve">
Valores de acordo com CCT de Campinas
</t>
        </r>
      </text>
    </comment>
    <comment ref="E77" authorId="0" shapeId="0" xr:uid="{00000000-0006-0000-0200-000009000000}">
      <text>
        <r>
          <rPr>
            <b/>
            <sz val="9"/>
            <color indexed="81"/>
            <rFont val="Segoe UI"/>
            <family val="2"/>
          </rPr>
          <t>COATE:</t>
        </r>
        <r>
          <rPr>
            <sz val="9"/>
            <color indexed="81"/>
            <rFont val="Segoe UI"/>
            <family val="2"/>
          </rPr>
          <t xml:space="preserve">
Módulo calculado conforme MANUAL DE PREENCHIMENTO DO
MODELO DE PLANILHAS DE CUSTOS E DE FORMAÇÃO DE PREÇOS - STJ</t>
        </r>
      </text>
    </comment>
    <comment ref="E88" authorId="0" shapeId="0" xr:uid="{00000000-0006-0000-0200-00000A000000}">
      <text>
        <r>
          <rPr>
            <b/>
            <sz val="9"/>
            <color indexed="81"/>
            <rFont val="Segoe UI"/>
            <family val="2"/>
          </rPr>
          <t>COATE:</t>
        </r>
        <r>
          <rPr>
            <sz val="9"/>
            <color indexed="81"/>
            <rFont val="Segoe UI"/>
            <family val="2"/>
          </rPr>
          <t xml:space="preserve">
Módulo calculado conforme MANUAL DE PREENCHIMENTO DO
MODELO DE PLANILHAS DE CUSTOS E DE FORMAÇÃO DE PREÇOS - STJ</t>
        </r>
      </text>
    </comment>
    <comment ref="D125" authorId="0" shapeId="0" xr:uid="{3BD96EC8-8E84-4124-8D67-0DFDE042F749}">
      <text>
        <r>
          <rPr>
            <b/>
            <sz val="9"/>
            <color indexed="81"/>
            <rFont val="Segoe UI"/>
            <family val="2"/>
          </rPr>
          <t xml:space="preserve">COATE:
O que é o fator K?
</t>
        </r>
        <r>
          <rPr>
            <sz val="9"/>
            <color indexed="81"/>
            <rFont val="Segoe UI"/>
            <family val="2"/>
          </rPr>
          <t>O Fator K corresponde à razão entre o custo total de um trabalhador (remuneração, encargos sociais, insumos, verbas rescisórias, despesas operacionais/administrativas, lucro e tributos) e o valor pago ao mesmo trabalhador a título de remuneração.
Indica, portanto, quantos reais são pagos pela Administração à contratada para cada real pago por esta ao trabalhador.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Lucca Favorette Soares</author>
  </authors>
  <commentList>
    <comment ref="E17" authorId="0" shapeId="0" xr:uid="{D07EA17D-ABB4-4FB7-87C6-BAA36FDC8BB3}">
      <text>
        <r>
          <rPr>
            <b/>
            <sz val="9"/>
            <color indexed="81"/>
            <rFont val="Segoe UI"/>
            <family val="2"/>
          </rPr>
          <t xml:space="preserve">COATE:
2024 
</t>
        </r>
        <r>
          <rPr>
            <sz val="9"/>
            <color indexed="81"/>
            <rFont val="Segoe UI"/>
            <family val="2"/>
          </rPr>
          <t xml:space="preserve">Conforme Decreto Federal nº 11.864/2023
</t>
        </r>
      </text>
    </comment>
    <comment ref="E18" authorId="0" shapeId="0" xr:uid="{B6C2DD91-51C7-416F-A4A0-6843A95EE1D2}">
      <text>
        <r>
          <rPr>
            <b/>
            <sz val="9"/>
            <color indexed="81"/>
            <rFont val="Segoe UI"/>
            <family val="2"/>
          </rPr>
          <t>COATE:
Conforme Art. 114</t>
        </r>
        <r>
          <rPr>
            <sz val="9"/>
            <color indexed="81"/>
            <rFont val="Segoe UI"/>
            <family val="2"/>
          </rPr>
          <t xml:space="preserve"> - Decreto Municipal nº 10854/2021 
 Decreto Municipal nº 22591/2022
</t>
        </r>
        <r>
          <rPr>
            <b/>
            <sz val="9"/>
            <color indexed="81"/>
            <rFont val="Segoe UI"/>
            <family val="2"/>
          </rPr>
          <t>Valor de referência para o cálculo de Adicional de insalubridade</t>
        </r>
      </text>
    </comment>
    <comment ref="E19" authorId="0" shapeId="0" xr:uid="{BD3FDCAE-A209-4503-A970-832AD782B3CB}">
      <text>
        <r>
          <rPr>
            <b/>
            <sz val="9"/>
            <color indexed="81"/>
            <rFont val="Segoe UI"/>
            <family val="2"/>
          </rPr>
          <t xml:space="preserve">COATE: 
Jornada normal - CLT Art. 58
</t>
        </r>
        <r>
          <rPr>
            <sz val="9"/>
            <color indexed="81"/>
            <rFont val="Segoe UI"/>
            <family val="2"/>
          </rPr>
          <t xml:space="preserve">Cálculo conforme Acórdão TCU nº 1904/2007
= [(365 / 7) x 5 – 9] /12 
365 = número de dias no ano
7 = número de dias na semana
5 = número de dias trabalhados por semana
9 = número de feriados nacionais em dias úteis (média)*
12 = número de meses no ano 
</t>
        </r>
        <r>
          <rPr>
            <b/>
            <sz val="9"/>
            <color indexed="81"/>
            <rFont val="Segoe UI"/>
            <family val="2"/>
          </rPr>
          <t>Jornada especial ESCALA 12/36 - CLT Art. 59-A</t>
        </r>
        <r>
          <rPr>
            <sz val="9"/>
            <color indexed="81"/>
            <rFont val="Segoe UI"/>
            <family val="2"/>
          </rPr>
          <t xml:space="preserve">
Cálculo 
= </t>
        </r>
        <r>
          <rPr>
            <b/>
            <sz val="9"/>
            <color indexed="81"/>
            <rFont val="Segoe UI"/>
            <family val="2"/>
          </rPr>
          <t>365*</t>
        </r>
        <r>
          <rPr>
            <sz val="9"/>
            <color indexed="81"/>
            <rFont val="Segoe UI"/>
            <family val="2"/>
          </rPr>
          <t xml:space="preserve"> (dias trabalhados do ano) / </t>
        </r>
        <r>
          <rPr>
            <b/>
            <sz val="9"/>
            <color indexed="81"/>
            <rFont val="Segoe UI"/>
            <family val="2"/>
          </rPr>
          <t>12</t>
        </r>
        <r>
          <rPr>
            <sz val="9"/>
            <color indexed="81"/>
            <rFont val="Segoe UI"/>
            <family val="2"/>
          </rPr>
          <t xml:space="preserve"> (meses do contrato/ano) / </t>
        </r>
        <r>
          <rPr>
            <b/>
            <sz val="9"/>
            <color indexed="81"/>
            <rFont val="Segoe UI"/>
            <family val="2"/>
          </rPr>
          <t>2</t>
        </r>
        <r>
          <rPr>
            <sz val="9"/>
            <color indexed="81"/>
            <rFont val="Segoe UI"/>
            <family val="2"/>
          </rPr>
          <t xml:space="preserve"> (cada posto 12x36 é coberto por 2 profissionais)</t>
        </r>
      </text>
    </comment>
    <comment ref="D41" authorId="0" shapeId="0" xr:uid="{7A0E7862-13D1-41CD-8344-D96ACC055389}">
      <text>
        <r>
          <rPr>
            <b/>
            <sz val="9"/>
            <color indexed="81"/>
            <rFont val="Segoe UI"/>
            <family val="2"/>
          </rPr>
          <t>COATE:</t>
        </r>
        <r>
          <rPr>
            <sz val="9"/>
            <color indexed="81"/>
            <rFont val="Segoe UI"/>
            <family val="2"/>
          </rPr>
          <t xml:space="preserve">
Importante esclarecer que a empresa tributada pelo regime de incidência da CPRB ajustará a Planilha da seguinte forma: atribuirá o valor zero ao percentual da Contribuição Previdenciária sobre a Folha de Pagamento que integra o item “A” do Submódulo 2.2 correspondente a 20% (Contribuição Patronal – INSS), e incluirá a CPRB no Módulo 6, item C.1 (Tributos Federais), aplicando-se a respectiva alíquota (2% a 4,5%) da mesma forma como se procede ao cálculo dos Tributos.
Fonte: MANUAL DE PREENCHIMENTO DO MODELO DE PLANILHAS DE CUSTOS E DE FORMAÇÃO DE PREÇOS DO SUPERIOR TRIBUNAL DE JUSTIÇA
As empresas do SIMPLES NACIONAL que se enquadrem no anexo III da LC 123/2006 não possuem o item INSS do módulo 2.2, mas possuem o item CPP (Contribuição Previdenciária Patronal) no módulo 6.
As empresas do SIMPLES NACIONAL que se enquandram no anexo IV da LC 123/2006 possuem o item INSS do módulo 2.2, mas NÃO possuem o item CPP.</t>
        </r>
      </text>
    </comment>
    <comment ref="D106" authorId="0" shapeId="0" xr:uid="{2D7D11B4-E2DA-4B9A-95E4-FA904B38BFCA}">
      <text>
        <r>
          <rPr>
            <b/>
            <sz val="9"/>
            <color indexed="81"/>
            <rFont val="Segoe UI"/>
            <family val="2"/>
          </rPr>
          <t>COATE:</t>
        </r>
        <r>
          <rPr>
            <sz val="9"/>
            <color indexed="81"/>
            <rFont val="Segoe UI"/>
            <family val="2"/>
          </rPr>
          <t xml:space="preserve">
Preencher conforme Decreto municipal 15.356/05, de acordo com a categoria do serviço a ser prestado.</t>
        </r>
      </text>
    </comment>
    <comment ref="D124" authorId="0" shapeId="0" xr:uid="{2A31C0F6-50D7-467B-9D0D-77CDA4C2844A}">
      <text>
        <r>
          <rPr>
            <b/>
            <sz val="9"/>
            <color indexed="81"/>
            <rFont val="Segoe UI"/>
            <family val="2"/>
          </rPr>
          <t xml:space="preserve">COATE:
O que é o fator K?
</t>
        </r>
        <r>
          <rPr>
            <sz val="9"/>
            <color indexed="81"/>
            <rFont val="Segoe UI"/>
            <family val="2"/>
          </rPr>
          <t>O Fator K corresponde à razão entre o custo total de um trabalhador (remuneração, encargos sociais, insumos, verbas rescisórias, despesas operacionais/administrativas, lucro e tributos) e o valor pago ao mesmo trabalhador a título de remuneração.
Indica, portanto, quantos reais são pagos pela Administração à contratada para cada real pago por esta ao trabalhador.</t>
        </r>
      </text>
    </comment>
  </commentList>
</comments>
</file>

<file path=xl/sharedStrings.xml><?xml version="1.0" encoding="utf-8"?>
<sst xmlns="http://schemas.openxmlformats.org/spreadsheetml/2006/main" count="482" uniqueCount="178">
  <si>
    <t>Composição da remuneração</t>
  </si>
  <si>
    <t>Valor (R$)</t>
  </si>
  <si>
    <t>%</t>
  </si>
  <si>
    <t>13º salário</t>
  </si>
  <si>
    <t>INSS</t>
  </si>
  <si>
    <t>Salário educação</t>
  </si>
  <si>
    <t>SEBRAE</t>
  </si>
  <si>
    <t>INCRA</t>
  </si>
  <si>
    <t>FGTS</t>
  </si>
  <si>
    <t>Benefícios mensais e diários</t>
  </si>
  <si>
    <t>Transporte</t>
  </si>
  <si>
    <t>Assistência Médica e Familiar</t>
  </si>
  <si>
    <t>Incidência do FGTS sobre aviso prévio indenizado</t>
  </si>
  <si>
    <t>Multa sobre FGTS e contribuições sociais sobre o aviso prévio indenizado</t>
  </si>
  <si>
    <t>SUBTOTAL</t>
  </si>
  <si>
    <t>Custos indiretos, tributos e lucro</t>
  </si>
  <si>
    <t>Lucro</t>
  </si>
  <si>
    <t>Tributos</t>
  </si>
  <si>
    <t>Mão de obra vinculada à execução contratual (valor por empregado)</t>
  </si>
  <si>
    <t>Adicional de Férias (1/3)</t>
  </si>
  <si>
    <t>Seguro de vida</t>
  </si>
  <si>
    <t>13º Salário, Férias substituto e Adicional de férias</t>
  </si>
  <si>
    <t>Insumos Diversos</t>
  </si>
  <si>
    <t>EPIs</t>
  </si>
  <si>
    <t>Uniformes</t>
  </si>
  <si>
    <t>Custos indiretos (incluindo Despesas Administrativas)</t>
  </si>
  <si>
    <t>Incidência dos encargos trabalhistas sobre as ausências legais</t>
  </si>
  <si>
    <t>Adicional de insalubridade</t>
  </si>
  <si>
    <t>Salário Base</t>
  </si>
  <si>
    <t>Adicional de Periculosidade</t>
  </si>
  <si>
    <t>Adicional noturno</t>
  </si>
  <si>
    <t>Hora noturna adicional</t>
  </si>
  <si>
    <t>Horas trabalhadas em feriados</t>
  </si>
  <si>
    <t>Incidência dos encargos trabalhistas e sociais sobre aviso prévio trabalhado</t>
  </si>
  <si>
    <t>Encargos Trabalhistas e sociais</t>
  </si>
  <si>
    <t>Outros (especificar)</t>
  </si>
  <si>
    <t xml:space="preserve">Subtotal </t>
  </si>
  <si>
    <t>Equipamentos (incluindo materiais e ferramentas)</t>
  </si>
  <si>
    <t>Multa do FGTS e contribuições sociais sobre o aviso prévio trabalhado</t>
  </si>
  <si>
    <t>Auxílio odontológico</t>
  </si>
  <si>
    <t>Exames periódicos</t>
  </si>
  <si>
    <t>Auxílio saúde</t>
  </si>
  <si>
    <t>NÃO</t>
  </si>
  <si>
    <t>Tributos Federais (PIS)</t>
  </si>
  <si>
    <t>Tributos Federais (COFINS)</t>
  </si>
  <si>
    <t>Tributos Municipais (ISSQN)</t>
  </si>
  <si>
    <t xml:space="preserve">Horas extras trabalhadas </t>
  </si>
  <si>
    <t xml:space="preserve">Férias </t>
  </si>
  <si>
    <t>SAT</t>
  </si>
  <si>
    <t>PIS</t>
  </si>
  <si>
    <t>COFINS</t>
  </si>
  <si>
    <t>PLANILHA DE CUSTOS E FORMAÇÃO DE PREÇOS</t>
  </si>
  <si>
    <t>Discriminação dos Serviços (dados referentes à contratação)</t>
  </si>
  <si>
    <t>A</t>
  </si>
  <si>
    <t>Data de apresentação da proposta (dia/mês/ano)</t>
  </si>
  <si>
    <t>B</t>
  </si>
  <si>
    <t>Município/UF</t>
  </si>
  <si>
    <t>C</t>
  </si>
  <si>
    <t>Ano Acordo, Convenção ou Dissídio Coletivo</t>
  </si>
  <si>
    <t>D</t>
  </si>
  <si>
    <t>Número de meses de execução contratual</t>
  </si>
  <si>
    <t>Identificação do Serviço</t>
  </si>
  <si>
    <t>Unidade de Medida</t>
  </si>
  <si>
    <t>Quantidade Total a Contratar (em função da Unidade de Medida)</t>
  </si>
  <si>
    <t>POSTO</t>
  </si>
  <si>
    <t>Dados para composição dos custos referente à mão de obra</t>
  </si>
  <si>
    <t xml:space="preserve">Classificação Brasileira de Ocupações (CBO) </t>
  </si>
  <si>
    <t>Salário Normativo da Categoria Profissional</t>
  </si>
  <si>
    <t>Data-Base da Categoria (dia/mês/ano)</t>
  </si>
  <si>
    <t>NOTAS GERAIS</t>
  </si>
  <si>
    <t>Categoria Profissional (CCT UTILIZADA)</t>
  </si>
  <si>
    <t>D1</t>
  </si>
  <si>
    <t>D2</t>
  </si>
  <si>
    <t>E</t>
  </si>
  <si>
    <t>F</t>
  </si>
  <si>
    <t>13º  Salário, Férias e Adicional de Férias</t>
  </si>
  <si>
    <t>2.1</t>
  </si>
  <si>
    <t>2.2</t>
  </si>
  <si>
    <t>2.3</t>
  </si>
  <si>
    <t>G</t>
  </si>
  <si>
    <t>H</t>
  </si>
  <si>
    <t>SESI/ SESC</t>
  </si>
  <si>
    <t>SENAI/ SENAC</t>
  </si>
  <si>
    <t>Substituto na cobertura de Férias (IN 07/18)</t>
  </si>
  <si>
    <t>Substituto na cobertura de Ausências Legais (art. 473 da CLT)</t>
  </si>
  <si>
    <t>Substituto na cobertura de Licença-Paternidade</t>
  </si>
  <si>
    <t>Substituto na cobertura de Ausência por acidente de trabalho ou doenças</t>
  </si>
  <si>
    <t>Substituto na cobertura de Afastamento Maternidade</t>
  </si>
  <si>
    <t>Substituto na cobertura de Intervalo para repouso ou alimentação (intrajornada)</t>
  </si>
  <si>
    <t xml:space="preserve"> CUSTOS INDIRETOS, TRIBUTOS E LUCRO </t>
  </si>
  <si>
    <t>INSUMOS DIVERSOS</t>
  </si>
  <si>
    <t>VALOR (R$)</t>
  </si>
  <si>
    <t>CUSTO DE REPOSIÇÃO DO PROFISSIONAL AUSENTE</t>
  </si>
  <si>
    <t>PROVISÃO PARA RESCISÃO</t>
  </si>
  <si>
    <t>ENCARGOS E BENEFÍCIOS ANUAIS, MENSAIS E DIÁRIOS</t>
  </si>
  <si>
    <t>COMPOSIÇÃO DA REMUNERAÇÃO</t>
  </si>
  <si>
    <t>Dias trabalhados no mês</t>
  </si>
  <si>
    <t>Salário Mínimo</t>
  </si>
  <si>
    <t>Valor Vale Transporte Campinas</t>
  </si>
  <si>
    <t>I</t>
  </si>
  <si>
    <t>J</t>
  </si>
  <si>
    <t>K</t>
  </si>
  <si>
    <t>L</t>
  </si>
  <si>
    <r>
      <t>Tipo de Serviço (</t>
    </r>
    <r>
      <rPr>
        <sz val="12"/>
        <color rgb="FF002060"/>
        <rFont val="Tahoma"/>
        <family val="2"/>
      </rPr>
      <t>FUNÇÃO, JORNADA, REGIME</t>
    </r>
    <r>
      <rPr>
        <sz val="12"/>
        <rFont val="Tahoma"/>
        <family val="2"/>
      </rPr>
      <t>)</t>
    </r>
  </si>
  <si>
    <r>
      <t>N</t>
    </r>
    <r>
      <rPr>
        <b/>
        <strike/>
        <sz val="12"/>
        <rFont val="Tahoma"/>
        <family val="2"/>
      </rPr>
      <t>º</t>
    </r>
    <r>
      <rPr>
        <b/>
        <sz val="12"/>
        <rFont val="Tahoma"/>
        <family val="2"/>
      </rPr>
      <t xml:space="preserve"> Processo SEI</t>
    </r>
  </si>
  <si>
    <r>
      <t>Licitação N</t>
    </r>
    <r>
      <rPr>
        <b/>
        <strike/>
        <sz val="12"/>
        <rFont val="Tahoma"/>
        <family val="2"/>
      </rPr>
      <t>º</t>
    </r>
    <r>
      <rPr>
        <b/>
        <sz val="12"/>
        <rFont val="Tahoma"/>
        <family val="2"/>
      </rPr>
      <t xml:space="preserve"> </t>
    </r>
  </si>
  <si>
    <t>Subtotal 2.1</t>
  </si>
  <si>
    <t>Subtotal 2.2</t>
  </si>
  <si>
    <t>Subtotal 2.3</t>
  </si>
  <si>
    <t>TOTAL: MÓDULO 2</t>
  </si>
  <si>
    <t>TOTAL: MÓDULO 1</t>
  </si>
  <si>
    <t>PREFEITURA MUNICIPAL DE CAMPINAS</t>
  </si>
  <si>
    <t>Outros (Especificar)</t>
  </si>
  <si>
    <t>TOTAL: MÓDULO 3</t>
  </si>
  <si>
    <t>TOTAL: MÓDULO 4</t>
  </si>
  <si>
    <t>TOTAL: MÓDULO 5</t>
  </si>
  <si>
    <t>TOTAL: MÓDULO 6</t>
  </si>
  <si>
    <t>Campinas/SP</t>
  </si>
  <si>
    <t>Objeto da contratação</t>
  </si>
  <si>
    <t>B1</t>
  </si>
  <si>
    <t>B2</t>
  </si>
  <si>
    <t>Cesta Básica</t>
  </si>
  <si>
    <t>B3</t>
  </si>
  <si>
    <t>Auxílio Refeição</t>
  </si>
  <si>
    <t>Auxílio Alimentação</t>
  </si>
  <si>
    <t>Fator K</t>
  </si>
  <si>
    <r>
      <t xml:space="preserve">MÃO DE OBRA
</t>
    </r>
    <r>
      <rPr>
        <b/>
        <sz val="11"/>
        <rFont val="Tahoma"/>
        <family val="2"/>
      </rPr>
      <t>Mão de obra vinculada à execução contratual</t>
    </r>
  </si>
  <si>
    <t>C1A</t>
  </si>
  <si>
    <t>C1B</t>
  </si>
  <si>
    <t>C3A</t>
  </si>
  <si>
    <t>DADOS GERAIS PARA O MÓDULO 1</t>
  </si>
  <si>
    <t>DADOS GERAIS PARA O MÓDULO 2</t>
  </si>
  <si>
    <t>Seguro acidente de trabalho (SAT)</t>
  </si>
  <si>
    <t>MEMÓRIA DE CÁLCULO - INFORMAR VALORES</t>
  </si>
  <si>
    <t>Participação do funcionário no VA</t>
  </si>
  <si>
    <t>Participação do funcionário no VR</t>
  </si>
  <si>
    <t>R$</t>
  </si>
  <si>
    <t>Participação do funcionário na CB</t>
  </si>
  <si>
    <t>Auxílio creche</t>
  </si>
  <si>
    <t>Benefício social familiar</t>
  </si>
  <si>
    <t>Vale alimentação (Diário)</t>
  </si>
  <si>
    <t>Cesta básica (Mensal)</t>
  </si>
  <si>
    <t>Vale refeição (Diário)</t>
  </si>
  <si>
    <t>Participação do funcionário na Assist Médica</t>
  </si>
  <si>
    <t>Funcionários por posto</t>
  </si>
  <si>
    <t>Valor total por funcionário</t>
  </si>
  <si>
    <t>Valor total por posto</t>
  </si>
  <si>
    <t>Intervalo intrajornada (não usufruído pelo empregado)</t>
  </si>
  <si>
    <t>Tempo de repouso/ alimentação</t>
  </si>
  <si>
    <t>Concessão</t>
  </si>
  <si>
    <t>Forma de intervalo intrajornada (almoço)</t>
  </si>
  <si>
    <t>DADOS GERAIS PARA OS MÓDULOS 3 E 4</t>
  </si>
  <si>
    <t xml:space="preserve">Máximo anual de dias de afastamento por falta </t>
  </si>
  <si>
    <t xml:space="preserve">Percentual de trabalhadores do sexo masculino </t>
  </si>
  <si>
    <t>Taxa de natalidade</t>
  </si>
  <si>
    <t>Aviso prévio indenizado (API)</t>
  </si>
  <si>
    <t>Aviso prévio trabalhado (APT)</t>
  </si>
  <si>
    <t>Taxa de trabalhadores que cumpriram API</t>
  </si>
  <si>
    <t>Taxa de trabalhadores que pedem demissão</t>
  </si>
  <si>
    <t>Média de afastamentos por acidente de trabalho ou por doença</t>
  </si>
  <si>
    <t xml:space="preserve">Percentual de trabalhadores do sexo feminino </t>
  </si>
  <si>
    <t>NOTA 1: OS VALORES DEVEM SER APRESENTADOS PARA O PERÍODO MENSAL 
NOTA 2: OS VALORES DEVEM SER APRESENTADOS PARA 1 UNIDADE DE TRABALHO (EX.: 1 COZINHEIRO, 1 PORTEIRO, 1 ZELADOR ETC)
NOTA 3: CONVENCIONA-SE O ARREDONDAMENTO DOS TOTAIS DOS ITENS PELA FÓRMULA =ARRED</t>
  </si>
  <si>
    <t>DADOS GERAIS PARA OS MÓDULOS 5 E 6</t>
  </si>
  <si>
    <t>DIA</t>
  </si>
  <si>
    <t>ISSQN</t>
  </si>
  <si>
    <t>SUBTOTAL: CUSTOS DIRETOS</t>
  </si>
  <si>
    <t>Custo de reposição do profissional ausente</t>
  </si>
  <si>
    <t>Provisão para rescisão</t>
  </si>
  <si>
    <t>Encargos trabalhistas</t>
  </si>
  <si>
    <t>Horas trabalhadas no mês</t>
  </si>
  <si>
    <t>Horas noturnas trabalhadas no mês</t>
  </si>
  <si>
    <t>Horas extras trabalhadas no mês</t>
  </si>
  <si>
    <t>Horas trabalhadas em feriados no mês</t>
  </si>
  <si>
    <t>QUADRO RESUMO DO CUSTO POR EMPREGADO</t>
  </si>
  <si>
    <t>SOMENTE OS CAMPOS EM LARANJA PODEM SER PREENCHIDOS!</t>
  </si>
  <si>
    <t>ANO</t>
  </si>
  <si>
    <t>Percentual de mulheres na população</t>
  </si>
  <si>
    <t>Idade limite da criança para reembolso creche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</si>
</sst>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R$-416]\ #,##0.00;[Red]\-[$R$-416]\ #,##0.00"/>
    <numFmt numFmtId="165" formatCode="&quot; R$ &quot;* #,##0.00\ ;&quot; R$ &quot;* \(#,##0.00\);&quot; R$ &quot;* \-#\ ;@\ "/>
    <numFmt numFmtId="166" formatCode="#,##0\ ;\(#,##0\)"/>
    <numFmt numFmtId="167" formatCode="&quot;R$&quot;\ #,##0.00"/>
    <numFmt numFmtId="168" formatCode="_(&quot;$&quot;* #,##0.00_);_(&quot;$&quot;* \(#,##0.00\);_(&quot;$&quot;* &quot;-&quot;??_);_(@_)"/>
    <numFmt numFmtId="169" formatCode="0.0000%"/>
    <numFmt numFmtId="170" formatCode="_-&quot;R$ &quot;* #,##0.00_-;&quot;-R$ &quot;* #,##0.00_-;_-&quot;R$ &quot;* \-??_-;_-@_-"/>
    <numFmt numFmtId="171" formatCode="_-[$R$-416]\ * #,##0.00_-;\-[$R$-416]\ * #,##0.00_-;_-[$R$-416]\ 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ahoma"/>
      <family val="2"/>
    </font>
    <font>
      <sz val="14"/>
      <color theme="1"/>
      <name val="Tahoma"/>
      <family val="2"/>
    </font>
    <font>
      <sz val="14"/>
      <name val="Tahoma"/>
      <family val="2"/>
    </font>
    <font>
      <b/>
      <i/>
      <sz val="14"/>
      <color theme="1"/>
      <name val="Tahoma"/>
      <family val="2"/>
    </font>
    <font>
      <sz val="18"/>
      <color theme="1"/>
      <name val="Tahoma"/>
      <family val="2"/>
    </font>
    <font>
      <b/>
      <sz val="18"/>
      <color rgb="FF000000"/>
      <name val="Tahoma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name val="Tahoma"/>
      <family val="2"/>
    </font>
    <font>
      <b/>
      <i/>
      <sz val="11"/>
      <name val="Tahoma"/>
      <family val="2"/>
    </font>
    <font>
      <sz val="12"/>
      <color theme="1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rgb="FF000000"/>
      <name val="Tahoma"/>
      <family val="2"/>
    </font>
    <font>
      <sz val="12"/>
      <color rgb="FF002060"/>
      <name val="Tahoma"/>
      <family val="2"/>
    </font>
    <font>
      <b/>
      <strike/>
      <sz val="12"/>
      <name val="Tahoma"/>
      <family val="2"/>
    </font>
    <font>
      <sz val="16"/>
      <color theme="1"/>
      <name val="Tahoma"/>
      <family val="2"/>
    </font>
    <font>
      <sz val="10"/>
      <name val="Tahoma"/>
      <family val="2"/>
    </font>
    <font>
      <b/>
      <sz val="12"/>
      <color theme="1"/>
      <name val="Tahoma"/>
      <family val="2"/>
    </font>
    <font>
      <b/>
      <sz val="12"/>
      <color rgb="FF000000"/>
      <name val="Tahoma"/>
      <family val="2"/>
    </font>
    <font>
      <b/>
      <sz val="16"/>
      <name val="Tahoma"/>
      <family val="2"/>
    </font>
    <font>
      <b/>
      <sz val="20"/>
      <name val="Tahoma"/>
      <family val="2"/>
    </font>
    <font>
      <b/>
      <sz val="16"/>
      <color theme="1"/>
      <name val="Tahoma"/>
      <family val="2"/>
    </font>
    <font>
      <b/>
      <sz val="14"/>
      <color rgb="FFFF0000"/>
      <name val="Tahoma"/>
      <family val="2"/>
    </font>
    <font>
      <b/>
      <sz val="18"/>
      <color rgb="FFFF0000"/>
      <name val="Tahoma"/>
      <family val="2"/>
    </font>
    <font>
      <sz val="10"/>
      <color theme="1"/>
      <name val="Tahoma"/>
      <family val="2"/>
    </font>
    <font>
      <b/>
      <i/>
      <sz val="10"/>
      <color theme="1"/>
      <name val="Tahoma"/>
      <family val="2"/>
    </font>
    <font>
      <u/>
      <sz val="9"/>
      <color indexed="81"/>
      <name val="Segoe UI"/>
      <family val="2"/>
    </font>
    <font>
      <b/>
      <sz val="14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CCCC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rgb="FFCCFFFF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rgb="FF0563C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rgb="FFFFC000"/>
        <bgColor rgb="FFF2F2F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FFC000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9" tint="0.59999389629810485"/>
        <bgColor rgb="FFFF99CC"/>
      </patternFill>
    </fill>
    <fill>
      <patternFill patternType="solid">
        <fgColor rgb="FFCC99FF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3" fillId="0" borderId="0"/>
    <xf numFmtId="170" fontId="13" fillId="0" borderId="0" applyBorder="0" applyProtection="0"/>
    <xf numFmtId="0" fontId="14" fillId="0" borderId="0"/>
    <xf numFmtId="0" fontId="14" fillId="0" borderId="0"/>
  </cellStyleXfs>
  <cellXfs count="302">
    <xf numFmtId="0" fontId="0" fillId="0" borderId="0" xfId="0"/>
    <xf numFmtId="0" fontId="0" fillId="0" borderId="0" xfId="0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2" fontId="30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10" fontId="30" fillId="8" borderId="4" xfId="2" applyNumberFormat="1" applyFont="1" applyFill="1" applyBorder="1" applyAlignment="1" applyProtection="1">
      <alignment horizontal="center" vertical="center" wrapText="1"/>
      <protection locked="0"/>
    </xf>
    <xf numFmtId="2" fontId="30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32" fillId="8" borderId="1" xfId="0" applyFont="1" applyFill="1" applyBorder="1" applyAlignment="1" applyProtection="1">
      <alignment horizontal="center" vertical="center"/>
      <protection locked="0"/>
    </xf>
    <xf numFmtId="0" fontId="17" fillId="8" borderId="38" xfId="0" applyFont="1" applyFill="1" applyBorder="1" applyAlignment="1" applyProtection="1">
      <alignment horizontal="center" vertical="center" wrapText="1"/>
      <protection locked="0"/>
    </xf>
    <xf numFmtId="2" fontId="30" fillId="8" borderId="1" xfId="0" applyNumberFormat="1" applyFont="1" applyFill="1" applyBorder="1" applyAlignment="1" applyProtection="1">
      <alignment horizontal="center" vertical="center"/>
      <protection locked="0"/>
    </xf>
    <xf numFmtId="0" fontId="30" fillId="8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9" fillId="17" borderId="1" xfId="7" applyFont="1" applyFill="1" applyBorder="1" applyAlignment="1" applyProtection="1">
      <alignment horizontal="center" vertical="center" wrapText="1"/>
      <protection locked="0"/>
    </xf>
    <xf numFmtId="0" fontId="19" fillId="17" borderId="29" xfId="7" applyFont="1" applyFill="1" applyBorder="1" applyAlignment="1" applyProtection="1">
      <alignment vertical="center" wrapText="1"/>
      <protection locked="0"/>
    </xf>
    <xf numFmtId="171" fontId="19" fillId="17" borderId="1" xfId="1" applyNumberFormat="1" applyFont="1" applyFill="1" applyBorder="1" applyAlignment="1" applyProtection="1">
      <alignment vertical="center" wrapText="1"/>
      <protection locked="0"/>
    </xf>
    <xf numFmtId="171" fontId="18" fillId="17" borderId="29" xfId="1" applyNumberFormat="1" applyFont="1" applyFill="1" applyBorder="1" applyAlignment="1" applyProtection="1">
      <alignment vertical="center" wrapText="1"/>
      <protection locked="0"/>
    </xf>
    <xf numFmtId="171" fontId="19" fillId="17" borderId="29" xfId="1" applyNumberFormat="1" applyFont="1" applyFill="1" applyBorder="1" applyAlignment="1" applyProtection="1">
      <alignment vertical="center" wrapText="1"/>
      <protection locked="0"/>
    </xf>
    <xf numFmtId="14" fontId="19" fillId="17" borderId="38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2" fontId="30" fillId="8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10" fontId="17" fillId="8" borderId="1" xfId="0" applyNumberFormat="1" applyFont="1" applyFill="1" applyBorder="1" applyAlignment="1" applyProtection="1">
      <alignment horizontal="center" vertical="center" wrapText="1"/>
      <protection locked="0"/>
    </xf>
    <xf numFmtId="10" fontId="30" fillId="8" borderId="1" xfId="0" applyNumberFormat="1" applyFont="1" applyFill="1" applyBorder="1" applyAlignment="1" applyProtection="1">
      <alignment horizontal="center" vertical="center"/>
      <protection locked="0"/>
    </xf>
    <xf numFmtId="2" fontId="30" fillId="8" borderId="1" xfId="2" applyNumberFormat="1" applyFont="1" applyFill="1" applyBorder="1" applyAlignment="1" applyProtection="1">
      <alignment horizontal="center" vertical="center" wrapText="1"/>
      <protection locked="0"/>
    </xf>
    <xf numFmtId="10" fontId="30" fillId="8" borderId="1" xfId="2" applyNumberFormat="1" applyFont="1" applyFill="1" applyBorder="1" applyAlignment="1" applyProtection="1">
      <alignment horizontal="center" vertical="center" wrapText="1"/>
      <protection locked="0"/>
    </xf>
    <xf numFmtId="0" fontId="20" fillId="20" borderId="21" xfId="0" applyFont="1" applyFill="1" applyBorder="1" applyAlignment="1" applyProtection="1">
      <alignment horizontal="left" vertical="center" wrapText="1"/>
      <protection locked="0"/>
    </xf>
    <xf numFmtId="0" fontId="20" fillId="8" borderId="22" xfId="0" applyFont="1" applyFill="1" applyBorder="1" applyAlignment="1" applyProtection="1">
      <alignment vertical="center"/>
      <protection locked="0"/>
    </xf>
    <xf numFmtId="169" fontId="17" fillId="8" borderId="22" xfId="2" applyNumberFormat="1" applyFont="1" applyFill="1" applyBorder="1" applyAlignment="1" applyProtection="1">
      <alignment horizontal="center" vertical="center" wrapText="1"/>
      <protection locked="0"/>
    </xf>
    <xf numFmtId="164" fontId="17" fillId="9" borderId="43" xfId="0" applyNumberFormat="1" applyFont="1" applyFill="1" applyBorder="1" applyAlignment="1" applyProtection="1">
      <alignment horizontal="center" vertical="center" wrapText="1"/>
      <protection locked="0"/>
    </xf>
    <xf numFmtId="169" fontId="30" fillId="8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165" fontId="4" fillId="0" borderId="0" xfId="0" applyNumberFormat="1" applyFont="1" applyAlignment="1" applyProtection="1">
      <alignment horizontal="center" vertical="center" wrapText="1"/>
      <protection locked="0"/>
    </xf>
    <xf numFmtId="166" fontId="4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justify" vertical="center" wrapText="1"/>
      <protection locked="0"/>
    </xf>
    <xf numFmtId="0" fontId="17" fillId="8" borderId="3" xfId="0" applyFont="1" applyFill="1" applyBorder="1" applyAlignment="1" applyProtection="1">
      <alignment vertical="center" wrapText="1"/>
      <protection locked="0"/>
    </xf>
    <xf numFmtId="0" fontId="17" fillId="8" borderId="4" xfId="0" applyFont="1" applyFill="1" applyBorder="1" applyAlignment="1" applyProtection="1">
      <alignment vertical="center" wrapText="1"/>
      <protection locked="0"/>
    </xf>
    <xf numFmtId="164" fontId="19" fillId="8" borderId="2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17" fillId="8" borderId="5" xfId="0" applyFont="1" applyFill="1" applyBorder="1" applyAlignment="1" applyProtection="1">
      <alignment vertical="center" wrapText="1"/>
      <protection locked="0"/>
    </xf>
    <xf numFmtId="0" fontId="17" fillId="8" borderId="22" xfId="0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Alignment="1" applyProtection="1">
      <alignment vertical="center" wrapText="1"/>
      <protection locked="0"/>
    </xf>
    <xf numFmtId="0" fontId="17" fillId="9" borderId="2" xfId="0" applyFont="1" applyFill="1" applyBorder="1" applyAlignment="1" applyProtection="1">
      <alignment vertical="center" wrapText="1"/>
      <protection locked="0"/>
    </xf>
    <xf numFmtId="0" fontId="17" fillId="9" borderId="3" xfId="0" applyFont="1" applyFill="1" applyBorder="1" applyAlignment="1" applyProtection="1">
      <alignment vertical="center" wrapText="1"/>
      <protection locked="0"/>
    </xf>
    <xf numFmtId="0" fontId="17" fillId="9" borderId="4" xfId="0" applyFont="1" applyFill="1" applyBorder="1" applyAlignment="1" applyProtection="1">
      <alignment vertical="center" wrapText="1"/>
      <protection locked="0"/>
    </xf>
    <xf numFmtId="164" fontId="17" fillId="8" borderId="29" xfId="0" applyNumberFormat="1" applyFont="1" applyFill="1" applyBorder="1" applyAlignment="1" applyProtection="1">
      <alignment horizontal="center" vertical="center" wrapText="1"/>
      <protection locked="0"/>
    </xf>
    <xf numFmtId="0" fontId="3" fillId="8" borderId="19" xfId="0" applyFont="1" applyFill="1" applyBorder="1" applyAlignment="1" applyProtection="1">
      <alignment horizontal="center" vertical="center" wrapText="1"/>
      <protection locked="0"/>
    </xf>
    <xf numFmtId="0" fontId="17" fillId="8" borderId="2" xfId="0" applyFont="1" applyFill="1" applyBorder="1" applyAlignment="1" applyProtection="1">
      <alignment vertical="center" wrapText="1"/>
      <protection locked="0"/>
    </xf>
    <xf numFmtId="0" fontId="17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9" fillId="0" borderId="1" xfId="6" applyFont="1" applyBorder="1" applyAlignment="1">
      <alignment horizontal="right" vertical="center" wrapText="1"/>
    </xf>
    <xf numFmtId="0" fontId="16" fillId="0" borderId="1" xfId="7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19" fillId="0" borderId="1" xfId="7" applyFont="1" applyBorder="1" applyAlignment="1">
      <alignment horizontal="justify" vertical="center" wrapText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justify" vertical="center"/>
    </xf>
    <xf numFmtId="0" fontId="19" fillId="21" borderId="1" xfId="7" applyFont="1" applyFill="1" applyBorder="1" applyAlignment="1">
      <alignment vertical="center" wrapText="1"/>
    </xf>
    <xf numFmtId="0" fontId="19" fillId="11" borderId="1" xfId="7" applyFont="1" applyFill="1" applyBorder="1" applyAlignment="1">
      <alignment vertical="center" wrapText="1"/>
    </xf>
    <xf numFmtId="0" fontId="3" fillId="10" borderId="0" xfId="0" applyFont="1" applyFill="1" applyAlignment="1">
      <alignment vertical="center"/>
    </xf>
    <xf numFmtId="0" fontId="3" fillId="10" borderId="0" xfId="0" applyFont="1" applyFill="1" applyAlignment="1">
      <alignment horizontal="center" vertical="center"/>
    </xf>
    <xf numFmtId="0" fontId="2" fillId="16" borderId="17" xfId="0" applyFont="1" applyFill="1" applyBorder="1" applyAlignment="1">
      <alignment horizontal="center" vertical="center" wrapText="1"/>
    </xf>
    <xf numFmtId="0" fontId="2" fillId="16" borderId="20" xfId="0" applyFont="1" applyFill="1" applyBorder="1" applyAlignment="1">
      <alignment vertical="center"/>
    </xf>
    <xf numFmtId="0" fontId="2" fillId="16" borderId="33" xfId="0" applyFont="1" applyFill="1" applyBorder="1" applyAlignment="1">
      <alignment vertical="center" wrapText="1"/>
    </xf>
    <xf numFmtId="0" fontId="2" fillId="16" borderId="18" xfId="0" applyFont="1" applyFill="1" applyBorder="1" applyAlignment="1">
      <alignment horizontal="center" vertical="center" wrapText="1"/>
    </xf>
    <xf numFmtId="0" fontId="2" fillId="16" borderId="40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vertical="center" wrapText="1"/>
    </xf>
    <xf numFmtId="0" fontId="20" fillId="4" borderId="4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164" fontId="17" fillId="3" borderId="29" xfId="0" applyNumberFormat="1" applyFont="1" applyFill="1" applyBorder="1" applyAlignment="1">
      <alignment horizontal="center" vertical="center" wrapText="1"/>
    </xf>
    <xf numFmtId="10" fontId="19" fillId="0" borderId="1" xfId="2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20" fillId="4" borderId="21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vertical="center"/>
    </xf>
    <xf numFmtId="0" fontId="17" fillId="2" borderId="30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10" fontId="19" fillId="2" borderId="1" xfId="2" applyNumberFormat="1" applyFont="1" applyFill="1" applyBorder="1" applyAlignment="1" applyProtection="1">
      <alignment horizontal="center" vertical="center" wrapText="1"/>
    </xf>
    <xf numFmtId="10" fontId="19" fillId="2" borderId="4" xfId="2" applyNumberFormat="1" applyFont="1" applyFill="1" applyBorder="1" applyAlignment="1" applyProtection="1">
      <alignment horizontal="center" vertical="center" wrapText="1"/>
    </xf>
    <xf numFmtId="10" fontId="17" fillId="2" borderId="4" xfId="2" applyNumberFormat="1" applyFont="1" applyFill="1" applyBorder="1" applyAlignment="1" applyProtection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164" fontId="26" fillId="19" borderId="39" xfId="0" applyNumberFormat="1" applyFont="1" applyFill="1" applyBorder="1" applyAlignment="1">
      <alignment horizontal="center" vertical="center" wrapText="1"/>
    </xf>
    <xf numFmtId="0" fontId="2" fillId="18" borderId="44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16" borderId="52" xfId="0" applyFont="1" applyFill="1" applyBorder="1" applyAlignment="1">
      <alignment horizontal="center" vertical="center" wrapText="1"/>
    </xf>
    <xf numFmtId="0" fontId="2" fillId="16" borderId="53" xfId="0" applyFont="1" applyFill="1" applyBorder="1" applyAlignment="1">
      <alignment vertical="center"/>
    </xf>
    <xf numFmtId="0" fontId="2" fillId="16" borderId="10" xfId="0" applyFont="1" applyFill="1" applyBorder="1" applyAlignment="1">
      <alignment vertical="center" wrapText="1"/>
    </xf>
    <xf numFmtId="0" fontId="2" fillId="16" borderId="54" xfId="0" applyFont="1" applyFill="1" applyBorder="1" applyAlignment="1">
      <alignment horizontal="center" vertical="center" wrapText="1"/>
    </xf>
    <xf numFmtId="0" fontId="2" fillId="16" borderId="55" xfId="0" applyFont="1" applyFill="1" applyBorder="1" applyAlignment="1">
      <alignment horizontal="center" vertical="center" wrapText="1"/>
    </xf>
    <xf numFmtId="0" fontId="18" fillId="13" borderId="19" xfId="6" applyFont="1" applyFill="1" applyBorder="1" applyAlignment="1">
      <alignment vertical="center" wrapText="1"/>
    </xf>
    <xf numFmtId="0" fontId="18" fillId="13" borderId="2" xfId="6" applyFont="1" applyFill="1" applyBorder="1" applyAlignment="1">
      <alignment vertical="center"/>
    </xf>
    <xf numFmtId="0" fontId="18" fillId="13" borderId="4" xfId="6" applyFont="1" applyFill="1" applyBorder="1" applyAlignment="1">
      <alignment vertical="center"/>
    </xf>
    <xf numFmtId="0" fontId="18" fillId="13" borderId="4" xfId="6" applyFont="1" applyFill="1" applyBorder="1" applyAlignment="1">
      <alignment horizontal="center" vertical="center"/>
    </xf>
    <xf numFmtId="0" fontId="18" fillId="13" borderId="29" xfId="6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vertical="center" wrapText="1"/>
    </xf>
    <xf numFmtId="0" fontId="17" fillId="2" borderId="28" xfId="0" applyFont="1" applyFill="1" applyBorder="1" applyAlignment="1">
      <alignment vertical="center" wrapText="1"/>
    </xf>
    <xf numFmtId="10" fontId="20" fillId="2" borderId="26" xfId="0" applyNumberFormat="1" applyFont="1" applyFill="1" applyBorder="1" applyAlignment="1">
      <alignment horizontal="center" vertical="center" wrapText="1"/>
    </xf>
    <xf numFmtId="164" fontId="17" fillId="3" borderId="36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10" fontId="19" fillId="2" borderId="1" xfId="2" applyNumberFormat="1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>
      <alignment horizontal="left" vertical="center" wrapText="1"/>
    </xf>
    <xf numFmtId="0" fontId="9" fillId="2" borderId="3" xfId="3" applyFont="1" applyFill="1" applyBorder="1" applyAlignment="1" applyProtection="1">
      <alignment horizontal="center" vertical="center" wrapText="1"/>
    </xf>
    <xf numFmtId="10" fontId="20" fillId="2" borderId="1" xfId="0" applyNumberFormat="1" applyFont="1" applyFill="1" applyBorder="1" applyAlignment="1">
      <alignment horizontal="center" vertical="center" wrapText="1"/>
    </xf>
    <xf numFmtId="0" fontId="17" fillId="14" borderId="19" xfId="0" applyFont="1" applyFill="1" applyBorder="1" applyAlignment="1">
      <alignment horizontal="center" vertical="center" wrapText="1"/>
    </xf>
    <xf numFmtId="0" fontId="26" fillId="14" borderId="2" xfId="0" applyFont="1" applyFill="1" applyBorder="1" applyAlignment="1">
      <alignment vertical="center" wrapText="1"/>
    </xf>
    <xf numFmtId="0" fontId="26" fillId="14" borderId="3" xfId="0" applyFont="1" applyFill="1" applyBorder="1" applyAlignment="1">
      <alignment vertical="center" wrapText="1"/>
    </xf>
    <xf numFmtId="10" fontId="26" fillId="14" borderId="1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56" xfId="0" applyFont="1" applyFill="1" applyBorder="1" applyAlignment="1">
      <alignment vertical="center" wrapText="1"/>
    </xf>
    <xf numFmtId="0" fontId="18" fillId="13" borderId="3" xfId="6" applyFont="1" applyFill="1" applyBorder="1" applyAlignment="1">
      <alignment vertical="center"/>
    </xf>
    <xf numFmtId="0" fontId="18" fillId="13" borderId="1" xfId="6" applyFont="1" applyFill="1" applyBorder="1" applyAlignment="1">
      <alignment horizontal="center" vertical="center"/>
    </xf>
    <xf numFmtId="0" fontId="18" fillId="13" borderId="31" xfId="6" applyFont="1" applyFill="1" applyBorder="1" applyAlignment="1">
      <alignment horizontal="center" vertical="center" wrapText="1"/>
    </xf>
    <xf numFmtId="10" fontId="17" fillId="2" borderId="26" xfId="0" applyNumberFormat="1" applyFont="1" applyFill="1" applyBorder="1" applyAlignment="1">
      <alignment horizontal="center" vertical="center" wrapText="1"/>
    </xf>
    <xf numFmtId="10" fontId="17" fillId="0" borderId="1" xfId="0" applyNumberFormat="1" applyFont="1" applyBorder="1" applyAlignment="1">
      <alignment horizontal="center" vertical="center" wrapText="1"/>
    </xf>
    <xf numFmtId="10" fontId="19" fillId="2" borderId="1" xfId="0" applyNumberFormat="1" applyFont="1" applyFill="1" applyBorder="1" applyAlignment="1">
      <alignment horizontal="center" vertical="center" wrapText="1"/>
    </xf>
    <xf numFmtId="10" fontId="17" fillId="2" borderId="1" xfId="0" applyNumberFormat="1" applyFont="1" applyFill="1" applyBorder="1" applyAlignment="1">
      <alignment horizontal="center" vertical="center" wrapText="1"/>
    </xf>
    <xf numFmtId="0" fontId="26" fillId="14" borderId="19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10" fontId="2" fillId="2" borderId="0" xfId="0" applyNumberFormat="1" applyFont="1" applyFill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vertical="center" wrapText="1"/>
    </xf>
    <xf numFmtId="164" fontId="19" fillId="2" borderId="29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0" fontId="20" fillId="22" borderId="21" xfId="0" applyFont="1" applyFill="1" applyBorder="1" applyAlignment="1">
      <alignment horizontal="left" vertical="center" wrapText="1"/>
    </xf>
    <xf numFmtId="0" fontId="26" fillId="14" borderId="30" xfId="0" applyFont="1" applyFill="1" applyBorder="1" applyAlignment="1">
      <alignment vertical="center" wrapText="1"/>
    </xf>
    <xf numFmtId="10" fontId="26" fillId="14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2" fillId="16" borderId="20" xfId="0" applyFont="1" applyFill="1" applyBorder="1" applyAlignment="1">
      <alignment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 wrapText="1"/>
    </xf>
    <xf numFmtId="169" fontId="17" fillId="3" borderId="1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vertical="center"/>
    </xf>
    <xf numFmtId="0" fontId="19" fillId="3" borderId="3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/>
    </xf>
    <xf numFmtId="169" fontId="17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9" fontId="19" fillId="2" borderId="1" xfId="2" applyNumberFormat="1" applyFont="1" applyFill="1" applyBorder="1" applyAlignment="1" applyProtection="1">
      <alignment horizontal="center" vertical="center"/>
    </xf>
    <xf numFmtId="164" fontId="17" fillId="2" borderId="29" xfId="0" applyNumberFormat="1" applyFont="1" applyFill="1" applyBorder="1" applyAlignment="1">
      <alignment horizontal="center" vertical="center" wrapText="1"/>
    </xf>
    <xf numFmtId="0" fontId="17" fillId="14" borderId="2" xfId="0" applyFont="1" applyFill="1" applyBorder="1" applyAlignment="1">
      <alignment vertical="center"/>
    </xf>
    <xf numFmtId="0" fontId="17" fillId="14" borderId="3" xfId="0" applyFont="1" applyFill="1" applyBorder="1" applyAlignment="1">
      <alignment vertical="center" wrapText="1"/>
    </xf>
    <xf numFmtId="169" fontId="17" fillId="14" borderId="1" xfId="0" applyNumberFormat="1" applyFont="1" applyFill="1" applyBorder="1" applyAlignment="1">
      <alignment horizontal="center" vertical="center" wrapText="1"/>
    </xf>
    <xf numFmtId="164" fontId="17" fillId="23" borderId="29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7" fillId="14" borderId="2" xfId="0" applyFont="1" applyFill="1" applyBorder="1" applyAlignment="1">
      <alignment vertical="center" wrapText="1"/>
    </xf>
    <xf numFmtId="169" fontId="25" fillId="14" borderId="1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2" fillId="6" borderId="57" xfId="0" applyFont="1" applyFill="1" applyBorder="1" applyAlignment="1">
      <alignment vertical="center"/>
    </xf>
    <xf numFmtId="0" fontId="7" fillId="6" borderId="57" xfId="0" applyFont="1" applyFill="1" applyBorder="1" applyAlignment="1">
      <alignment vertical="center" wrapText="1"/>
    </xf>
    <xf numFmtId="0" fontId="7" fillId="6" borderId="36" xfId="0" applyFont="1" applyFill="1" applyBorder="1" applyAlignment="1">
      <alignment horizontal="center" vertical="center" wrapText="1"/>
    </xf>
    <xf numFmtId="0" fontId="23" fillId="6" borderId="30" xfId="0" applyFont="1" applyFill="1" applyBorder="1" applyAlignment="1">
      <alignment horizontal="center" vertical="center" wrapText="1"/>
    </xf>
    <xf numFmtId="0" fontId="23" fillId="6" borderId="21" xfId="0" applyFont="1" applyFill="1" applyBorder="1" applyAlignment="1">
      <alignment vertical="center"/>
    </xf>
    <xf numFmtId="0" fontId="23" fillId="6" borderId="5" xfId="0" applyFont="1" applyFill="1" applyBorder="1" applyAlignment="1">
      <alignment vertical="center" wrapText="1"/>
    </xf>
    <xf numFmtId="0" fontId="23" fillId="6" borderId="22" xfId="0" applyFont="1" applyFill="1" applyBorder="1" applyAlignment="1">
      <alignment vertical="center" wrapText="1"/>
    </xf>
    <xf numFmtId="164" fontId="23" fillId="6" borderId="31" xfId="0" applyNumberFormat="1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vertical="center"/>
    </xf>
    <xf numFmtId="0" fontId="23" fillId="6" borderId="3" xfId="0" applyFont="1" applyFill="1" applyBorder="1" applyAlignment="1">
      <alignment vertical="center" wrapText="1"/>
    </xf>
    <xf numFmtId="0" fontId="23" fillId="6" borderId="4" xfId="0" applyFont="1" applyFill="1" applyBorder="1" applyAlignment="1">
      <alignment vertical="center" wrapText="1"/>
    </xf>
    <xf numFmtId="0" fontId="23" fillId="6" borderId="42" xfId="0" applyFont="1" applyFill="1" applyBorder="1" applyAlignment="1">
      <alignment horizontal="center" vertical="center" wrapText="1"/>
    </xf>
    <xf numFmtId="0" fontId="23" fillId="18" borderId="30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23" fillId="6" borderId="45" xfId="0" applyFont="1" applyFill="1" applyBorder="1" applyAlignment="1">
      <alignment vertical="center"/>
    </xf>
    <xf numFmtId="0" fontId="23" fillId="6" borderId="0" xfId="0" applyFont="1" applyFill="1" applyAlignment="1">
      <alignment vertical="center" wrapText="1"/>
    </xf>
    <xf numFmtId="0" fontId="23" fillId="6" borderId="34" xfId="0" applyFont="1" applyFill="1" applyBorder="1" applyAlignment="1">
      <alignment vertical="center" wrapText="1"/>
    </xf>
    <xf numFmtId="164" fontId="23" fillId="6" borderId="56" xfId="0" applyNumberFormat="1" applyFont="1" applyFill="1" applyBorder="1" applyAlignment="1">
      <alignment horizontal="center" vertical="center" wrapText="1"/>
    </xf>
    <xf numFmtId="164" fontId="2" fillId="25" borderId="40" xfId="0" applyNumberFormat="1" applyFont="1" applyFill="1" applyBorder="1" applyAlignment="1">
      <alignment horizontal="center" vertical="center" wrapText="1"/>
    </xf>
    <xf numFmtId="164" fontId="2" fillId="25" borderId="39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right" vertical="center"/>
    </xf>
    <xf numFmtId="0" fontId="3" fillId="26" borderId="26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/>
    </xf>
    <xf numFmtId="0" fontId="32" fillId="0" borderId="1" xfId="0" applyFont="1" applyBorder="1"/>
    <xf numFmtId="0" fontId="32" fillId="0" borderId="1" xfId="0" applyFont="1" applyBorder="1" applyAlignment="1">
      <alignment horizontal="left" wrapText="1"/>
    </xf>
    <xf numFmtId="10" fontId="30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6" borderId="7" xfId="0" applyFont="1" applyFill="1" applyBorder="1" applyAlignment="1">
      <alignment vertical="center" wrapText="1"/>
    </xf>
    <xf numFmtId="0" fontId="2" fillId="6" borderId="58" xfId="0" applyFont="1" applyFill="1" applyBorder="1" applyAlignment="1">
      <alignment vertical="center" wrapText="1"/>
    </xf>
    <xf numFmtId="164" fontId="26" fillId="24" borderId="59" xfId="0" applyNumberFormat="1" applyFont="1" applyFill="1" applyBorder="1" applyAlignment="1">
      <alignment horizontal="center" vertical="center" wrapText="1"/>
    </xf>
    <xf numFmtId="167" fontId="25" fillId="23" borderId="29" xfId="0" applyNumberFormat="1" applyFont="1" applyFill="1" applyBorder="1" applyAlignment="1">
      <alignment horizontal="center" vertical="center" wrapText="1"/>
    </xf>
    <xf numFmtId="164" fontId="26" fillId="24" borderId="31" xfId="0" applyNumberFormat="1" applyFont="1" applyFill="1" applyBorder="1" applyAlignment="1">
      <alignment horizontal="center" vertical="center" wrapText="1"/>
    </xf>
    <xf numFmtId="164" fontId="26" fillId="24" borderId="29" xfId="0" applyNumberFormat="1" applyFont="1" applyFill="1" applyBorder="1" applyAlignment="1">
      <alignment horizontal="center" vertical="center" wrapText="1"/>
    </xf>
    <xf numFmtId="164" fontId="25" fillId="24" borderId="29" xfId="0" applyNumberFormat="1" applyFont="1" applyFill="1" applyBorder="1" applyAlignment="1">
      <alignment horizontal="center" vertical="center" wrapText="1"/>
    </xf>
    <xf numFmtId="10" fontId="35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4" fillId="17" borderId="1" xfId="7" applyFont="1" applyFill="1" applyBorder="1" applyAlignment="1" applyProtection="1">
      <alignment horizontal="center" vertical="center" wrapText="1"/>
      <protection locked="0"/>
    </xf>
    <xf numFmtId="0" fontId="17" fillId="2" borderId="39" xfId="0" applyFont="1" applyFill="1" applyBorder="1" applyAlignment="1" applyProtection="1">
      <alignment vertical="center"/>
      <protection locked="0"/>
    </xf>
    <xf numFmtId="0" fontId="17" fillId="2" borderId="38" xfId="0" applyFont="1" applyFill="1" applyBorder="1" applyAlignment="1" applyProtection="1">
      <alignment horizontal="center" vertical="center" wrapText="1"/>
      <protection locked="0"/>
    </xf>
    <xf numFmtId="0" fontId="19" fillId="21" borderId="1" xfId="7" applyFont="1" applyFill="1" applyBorder="1" applyAlignment="1" applyProtection="1">
      <alignment horizontal="center" vertical="center" wrapText="1"/>
      <protection locked="0"/>
    </xf>
    <xf numFmtId="0" fontId="19" fillId="21" borderId="29" xfId="7" applyFont="1" applyFill="1" applyBorder="1" applyAlignment="1" applyProtection="1">
      <alignment vertical="center" wrapText="1"/>
      <protection locked="0"/>
    </xf>
    <xf numFmtId="171" fontId="19" fillId="21" borderId="1" xfId="1" applyNumberFormat="1" applyFont="1" applyFill="1" applyBorder="1" applyAlignment="1" applyProtection="1">
      <alignment vertical="center" wrapText="1"/>
      <protection locked="0"/>
    </xf>
    <xf numFmtId="171" fontId="18" fillId="21" borderId="29" xfId="1" applyNumberFormat="1" applyFont="1" applyFill="1" applyBorder="1" applyAlignment="1" applyProtection="1">
      <alignment vertical="center" wrapText="1"/>
      <protection locked="0"/>
    </xf>
    <xf numFmtId="0" fontId="24" fillId="21" borderId="1" xfId="7" applyFont="1" applyFill="1" applyBorder="1" applyAlignment="1" applyProtection="1">
      <alignment horizontal="center" vertical="center" wrapText="1"/>
      <protection locked="0"/>
    </xf>
    <xf numFmtId="171" fontId="19" fillId="21" borderId="29" xfId="1" applyNumberFormat="1" applyFont="1" applyFill="1" applyBorder="1" applyAlignment="1" applyProtection="1">
      <alignment vertical="center" wrapText="1"/>
      <protection locked="0"/>
    </xf>
    <xf numFmtId="14" fontId="19" fillId="21" borderId="38" xfId="0" applyNumberFormat="1" applyFont="1" applyFill="1" applyBorder="1" applyAlignment="1" applyProtection="1">
      <alignment vertical="center"/>
      <protection locked="0"/>
    </xf>
    <xf numFmtId="0" fontId="19" fillId="2" borderId="38" xfId="0" applyFont="1" applyFill="1" applyBorder="1" applyAlignment="1">
      <alignment horizontal="justify" vertical="center"/>
    </xf>
    <xf numFmtId="2" fontId="17" fillId="8" borderId="39" xfId="0" applyNumberFormat="1" applyFont="1" applyFill="1" applyBorder="1" applyAlignment="1" applyProtection="1">
      <alignment vertical="center"/>
      <protection locked="0"/>
    </xf>
    <xf numFmtId="10" fontId="3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28" xfId="0" applyFont="1" applyBorder="1" applyAlignment="1" applyProtection="1">
      <alignment horizontal="center" vertical="center" wrapText="1"/>
      <protection locked="0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17" fontId="19" fillId="17" borderId="29" xfId="6" applyNumberFormat="1" applyFont="1" applyFill="1" applyBorder="1" applyAlignment="1" applyProtection="1">
      <alignment horizontal="center" vertical="center" wrapText="1"/>
      <protection locked="0"/>
    </xf>
    <xf numFmtId="0" fontId="18" fillId="13" borderId="32" xfId="6" applyFont="1" applyFill="1" applyBorder="1" applyAlignment="1">
      <alignment horizontal="center" vertical="center"/>
    </xf>
    <xf numFmtId="0" fontId="28" fillId="12" borderId="9" xfId="6" applyFont="1" applyFill="1" applyBorder="1" applyAlignment="1">
      <alignment horizontal="center" wrapText="1"/>
    </xf>
    <xf numFmtId="0" fontId="28" fillId="12" borderId="10" xfId="6" applyFont="1" applyFill="1" applyBorder="1" applyAlignment="1">
      <alignment horizontal="center" wrapText="1"/>
    </xf>
    <xf numFmtId="0" fontId="28" fillId="12" borderId="11" xfId="6" applyFont="1" applyFill="1" applyBorder="1" applyAlignment="1">
      <alignment horizontal="center" wrapText="1"/>
    </xf>
    <xf numFmtId="0" fontId="27" fillId="12" borderId="14" xfId="6" applyFont="1" applyFill="1" applyBorder="1" applyAlignment="1">
      <alignment horizontal="center" vertical="top" wrapText="1"/>
    </xf>
    <xf numFmtId="0" fontId="27" fillId="12" borderId="15" xfId="6" applyFont="1" applyFill="1" applyBorder="1" applyAlignment="1">
      <alignment horizontal="center" vertical="top" wrapText="1"/>
    </xf>
    <xf numFmtId="0" fontId="27" fillId="12" borderId="16" xfId="6" applyFont="1" applyFill="1" applyBorder="1" applyAlignment="1">
      <alignment horizontal="center" vertical="top" wrapText="1"/>
    </xf>
    <xf numFmtId="0" fontId="18" fillId="13" borderId="25" xfId="6" applyFont="1" applyFill="1" applyBorder="1" applyAlignment="1">
      <alignment horizontal="center" vertical="center" wrapText="1"/>
    </xf>
    <xf numFmtId="0" fontId="18" fillId="13" borderId="25" xfId="6" applyFont="1" applyFill="1" applyBorder="1" applyAlignment="1">
      <alignment horizontal="center" vertical="center"/>
    </xf>
    <xf numFmtId="0" fontId="18" fillId="13" borderId="24" xfId="6" applyFont="1" applyFill="1" applyBorder="1" applyAlignment="1">
      <alignment horizontal="center" vertical="center" wrapText="1"/>
    </xf>
    <xf numFmtId="0" fontId="18" fillId="13" borderId="24" xfId="6" applyFont="1" applyFill="1" applyBorder="1" applyAlignment="1">
      <alignment horizontal="center" vertical="center"/>
    </xf>
    <xf numFmtId="0" fontId="18" fillId="17" borderId="1" xfId="7" applyFont="1" applyFill="1" applyBorder="1" applyAlignment="1" applyProtection="1">
      <alignment horizontal="center" vertical="center" wrapText="1"/>
      <protection locked="0"/>
    </xf>
    <xf numFmtId="0" fontId="18" fillId="17" borderId="29" xfId="7" applyFont="1" applyFill="1" applyBorder="1" applyAlignment="1" applyProtection="1">
      <alignment horizontal="center" vertical="center" wrapText="1"/>
      <protection locked="0"/>
    </xf>
    <xf numFmtId="0" fontId="19" fillId="17" borderId="2" xfId="6" applyFont="1" applyFill="1" applyBorder="1" applyAlignment="1" applyProtection="1">
      <alignment horizontal="center" vertical="center" wrapText="1"/>
      <protection locked="0"/>
    </xf>
    <xf numFmtId="0" fontId="19" fillId="17" borderId="3" xfId="6" applyFont="1" applyFill="1" applyBorder="1" applyAlignment="1" applyProtection="1">
      <alignment horizontal="center" vertical="center" wrapText="1"/>
      <protection locked="0"/>
    </xf>
    <xf numFmtId="0" fontId="19" fillId="17" borderId="31" xfId="6" applyFont="1" applyFill="1" applyBorder="1" applyAlignment="1" applyProtection="1">
      <alignment horizontal="center" vertical="center" wrapText="1"/>
      <protection locked="0"/>
    </xf>
    <xf numFmtId="0" fontId="18" fillId="0" borderId="35" xfId="6" applyFont="1" applyBorder="1" applyAlignment="1">
      <alignment horizontal="right" vertical="center" wrapText="1"/>
    </xf>
    <xf numFmtId="0" fontId="17" fillId="17" borderId="36" xfId="6" applyFont="1" applyFill="1" applyBorder="1" applyAlignment="1" applyProtection="1">
      <alignment horizontal="center" vertical="center" wrapText="1"/>
      <protection locked="0"/>
    </xf>
    <xf numFmtId="0" fontId="18" fillId="0" borderId="19" xfId="6" applyFont="1" applyBorder="1" applyAlignment="1">
      <alignment horizontal="right" vertical="center" wrapText="1"/>
    </xf>
    <xf numFmtId="0" fontId="2" fillId="7" borderId="14" xfId="0" applyFont="1" applyFill="1" applyBorder="1" applyAlignment="1">
      <alignment horizontal="right" vertical="center" wrapText="1"/>
    </xf>
    <xf numFmtId="0" fontId="2" fillId="7" borderId="15" xfId="0" applyFont="1" applyFill="1" applyBorder="1" applyAlignment="1">
      <alignment horizontal="right" vertical="center" wrapText="1"/>
    </xf>
    <xf numFmtId="14" fontId="19" fillId="17" borderId="2" xfId="0" applyNumberFormat="1" applyFont="1" applyFill="1" applyBorder="1" applyAlignment="1" applyProtection="1">
      <alignment horizontal="center" vertical="center"/>
      <protection locked="0"/>
    </xf>
    <xf numFmtId="14" fontId="19" fillId="17" borderId="3" xfId="0" applyNumberFormat="1" applyFont="1" applyFill="1" applyBorder="1" applyAlignment="1" applyProtection="1">
      <alignment horizontal="center" vertical="center"/>
      <protection locked="0"/>
    </xf>
    <xf numFmtId="14" fontId="19" fillId="17" borderId="31" xfId="0" applyNumberFormat="1" applyFont="1" applyFill="1" applyBorder="1" applyAlignment="1" applyProtection="1">
      <alignment horizontal="center" vertical="center"/>
      <protection locked="0"/>
    </xf>
    <xf numFmtId="0" fontId="18" fillId="17" borderId="2" xfId="6" applyFont="1" applyFill="1" applyBorder="1" applyAlignment="1" applyProtection="1">
      <alignment horizontal="center" vertical="center" wrapText="1"/>
      <protection locked="0"/>
    </xf>
    <xf numFmtId="0" fontId="18" fillId="17" borderId="3" xfId="6" applyFont="1" applyFill="1" applyBorder="1" applyAlignment="1" applyProtection="1">
      <alignment horizontal="center" vertical="center" wrapText="1"/>
      <protection locked="0"/>
    </xf>
    <xf numFmtId="0" fontId="18" fillId="17" borderId="31" xfId="6" applyFont="1" applyFill="1" applyBorder="1" applyAlignment="1" applyProtection="1">
      <alignment horizontal="center" vertical="center" wrapText="1"/>
      <protection locked="0"/>
    </xf>
    <xf numFmtId="1" fontId="19" fillId="17" borderId="2" xfId="6" applyNumberFormat="1" applyFont="1" applyFill="1" applyBorder="1" applyAlignment="1" applyProtection="1">
      <alignment horizontal="center" vertical="center" wrapText="1"/>
      <protection locked="0"/>
    </xf>
    <xf numFmtId="1" fontId="19" fillId="17" borderId="3" xfId="6" applyNumberFormat="1" applyFont="1" applyFill="1" applyBorder="1" applyAlignment="1" applyProtection="1">
      <alignment horizontal="center" vertical="center" wrapText="1"/>
      <protection locked="0"/>
    </xf>
    <xf numFmtId="1" fontId="19" fillId="17" borderId="31" xfId="6" applyNumberFormat="1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>
      <alignment horizontal="center" vertical="center"/>
    </xf>
    <xf numFmtId="0" fontId="16" fillId="0" borderId="29" xfId="7" applyFont="1" applyBorder="1" applyAlignment="1">
      <alignment horizontal="center" vertical="center" wrapText="1"/>
    </xf>
    <xf numFmtId="0" fontId="17" fillId="8" borderId="44" xfId="0" applyFont="1" applyFill="1" applyBorder="1" applyAlignment="1" applyProtection="1">
      <alignment horizontal="center" vertical="center" wrapText="1"/>
      <protection locked="0"/>
    </xf>
    <xf numFmtId="0" fontId="17" fillId="8" borderId="46" xfId="0" applyFont="1" applyFill="1" applyBorder="1" applyAlignment="1" applyProtection="1">
      <alignment horizontal="center" vertical="center" wrapText="1"/>
      <protection locked="0"/>
    </xf>
    <xf numFmtId="0" fontId="17" fillId="8" borderId="47" xfId="0" applyFont="1" applyFill="1" applyBorder="1" applyAlignment="1" applyProtection="1">
      <alignment horizontal="center" vertical="center" wrapText="1"/>
      <protection locked="0"/>
    </xf>
    <xf numFmtId="0" fontId="17" fillId="8" borderId="48" xfId="0" applyFont="1" applyFill="1" applyBorder="1" applyAlignment="1" applyProtection="1">
      <alignment horizontal="center" vertical="center" wrapText="1"/>
      <protection locked="0"/>
    </xf>
    <xf numFmtId="0" fontId="15" fillId="15" borderId="19" xfId="4" applyFont="1" applyFill="1" applyBorder="1" applyAlignment="1">
      <alignment horizontal="center" vertical="center" wrapText="1"/>
    </xf>
    <xf numFmtId="0" fontId="15" fillId="15" borderId="1" xfId="4" applyFont="1" applyFill="1" applyBorder="1" applyAlignment="1">
      <alignment horizontal="center" vertical="center" wrapText="1"/>
    </xf>
    <xf numFmtId="0" fontId="15" fillId="15" borderId="29" xfId="4" applyFont="1" applyFill="1" applyBorder="1" applyAlignment="1">
      <alignment horizontal="center" vertical="center" wrapText="1"/>
    </xf>
    <xf numFmtId="0" fontId="2" fillId="18" borderId="41" xfId="0" applyFont="1" applyFill="1" applyBorder="1" applyAlignment="1">
      <alignment horizontal="right" vertical="center" wrapText="1"/>
    </xf>
    <xf numFmtId="0" fontId="2" fillId="18" borderId="46" xfId="0" applyFont="1" applyFill="1" applyBorder="1" applyAlignment="1">
      <alignment horizontal="righ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10" borderId="0" xfId="0" applyFont="1" applyFill="1" applyAlignment="1">
      <alignment horizontal="center" vertical="center"/>
    </xf>
    <xf numFmtId="0" fontId="29" fillId="18" borderId="3" xfId="0" applyFont="1" applyFill="1" applyBorder="1" applyAlignment="1">
      <alignment horizontal="right" vertical="center"/>
    </xf>
    <xf numFmtId="0" fontId="29" fillId="18" borderId="4" xfId="0" applyFont="1" applyFill="1" applyBorder="1" applyAlignment="1">
      <alignment horizontal="right" vertical="center"/>
    </xf>
    <xf numFmtId="0" fontId="2" fillId="7" borderId="9" xfId="0" applyFont="1" applyFill="1" applyBorder="1" applyAlignment="1">
      <alignment horizontal="right" vertical="center" wrapText="1"/>
    </xf>
    <xf numFmtId="0" fontId="2" fillId="7" borderId="10" xfId="0" applyFont="1" applyFill="1" applyBorder="1" applyAlignment="1">
      <alignment horizontal="right" vertical="center" wrapText="1"/>
    </xf>
    <xf numFmtId="0" fontId="33" fillId="0" borderId="49" xfId="0" applyFont="1" applyBorder="1" applyAlignment="1">
      <alignment horizontal="left" vertical="top" wrapText="1"/>
    </xf>
    <xf numFmtId="0" fontId="33" fillId="0" borderId="50" xfId="0" applyFont="1" applyBorder="1" applyAlignment="1">
      <alignment horizontal="left" vertical="top" wrapText="1"/>
    </xf>
    <xf numFmtId="0" fontId="33" fillId="0" borderId="51" xfId="0" applyFont="1" applyBorder="1" applyAlignment="1">
      <alignment horizontal="left" vertical="top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7" fillId="5" borderId="8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2" fontId="30" fillId="8" borderId="2" xfId="1" applyNumberFormat="1" applyFont="1" applyFill="1" applyBorder="1" applyAlignment="1" applyProtection="1">
      <alignment horizontal="center" vertical="center"/>
      <protection locked="0"/>
    </xf>
    <xf numFmtId="2" fontId="30" fillId="8" borderId="4" xfId="1" applyNumberFormat="1" applyFont="1" applyFill="1" applyBorder="1" applyAlignment="1" applyProtection="1">
      <alignment horizontal="center" vertical="center"/>
      <protection locked="0"/>
    </xf>
    <xf numFmtId="0" fontId="18" fillId="21" borderId="1" xfId="7" applyFont="1" applyFill="1" applyBorder="1" applyAlignment="1" applyProtection="1">
      <alignment horizontal="center" vertical="center" wrapText="1"/>
      <protection locked="0"/>
    </xf>
    <xf numFmtId="0" fontId="18" fillId="21" borderId="29" xfId="7" applyFont="1" applyFill="1" applyBorder="1" applyAlignment="1" applyProtection="1">
      <alignment horizontal="center" vertical="center" wrapText="1"/>
      <protection locked="0"/>
    </xf>
    <xf numFmtId="0" fontId="19" fillId="21" borderId="2" xfId="6" applyFont="1" applyFill="1" applyBorder="1" applyAlignment="1" applyProtection="1">
      <alignment horizontal="center" vertical="center" wrapText="1"/>
      <protection locked="0"/>
    </xf>
    <xf numFmtId="0" fontId="19" fillId="21" borderId="3" xfId="6" applyFont="1" applyFill="1" applyBorder="1" applyAlignment="1" applyProtection="1">
      <alignment horizontal="center" vertical="center" wrapText="1"/>
      <protection locked="0"/>
    </xf>
    <xf numFmtId="0" fontId="19" fillId="21" borderId="31" xfId="6" applyFont="1" applyFill="1" applyBorder="1" applyAlignment="1" applyProtection="1">
      <alignment horizontal="center" vertical="center" wrapText="1"/>
      <protection locked="0"/>
    </xf>
    <xf numFmtId="0" fontId="17" fillId="2" borderId="44" xfId="0" applyFont="1" applyFill="1" applyBorder="1" applyAlignment="1" applyProtection="1">
      <alignment horizontal="center" vertical="center" wrapText="1"/>
      <protection locked="0"/>
    </xf>
    <xf numFmtId="0" fontId="17" fillId="2" borderId="46" xfId="0" applyFont="1" applyFill="1" applyBorder="1" applyAlignment="1" applyProtection="1">
      <alignment horizontal="center" vertical="center" wrapText="1"/>
      <protection locked="0"/>
    </xf>
    <xf numFmtId="0" fontId="17" fillId="2" borderId="47" xfId="0" applyFont="1" applyFill="1" applyBorder="1" applyAlignment="1" applyProtection="1">
      <alignment horizontal="center" vertical="center" wrapText="1"/>
      <protection locked="0"/>
    </xf>
    <xf numFmtId="0" fontId="17" fillId="2" borderId="48" xfId="0" applyFont="1" applyFill="1" applyBorder="1" applyAlignment="1" applyProtection="1">
      <alignment horizontal="center" vertical="center" wrapText="1"/>
      <protection locked="0"/>
    </xf>
    <xf numFmtId="1" fontId="19" fillId="21" borderId="2" xfId="6" applyNumberFormat="1" applyFont="1" applyFill="1" applyBorder="1" applyAlignment="1" applyProtection="1">
      <alignment horizontal="center" vertical="center" wrapText="1"/>
      <protection locked="0"/>
    </xf>
    <xf numFmtId="1" fontId="19" fillId="21" borderId="3" xfId="6" applyNumberFormat="1" applyFont="1" applyFill="1" applyBorder="1" applyAlignment="1" applyProtection="1">
      <alignment horizontal="center" vertical="center" wrapText="1"/>
      <protection locked="0"/>
    </xf>
    <xf numFmtId="1" fontId="19" fillId="21" borderId="31" xfId="6" applyNumberFormat="1" applyFont="1" applyFill="1" applyBorder="1" applyAlignment="1" applyProtection="1">
      <alignment horizontal="center" vertical="center" wrapText="1"/>
      <protection locked="0"/>
    </xf>
    <xf numFmtId="0" fontId="17" fillId="21" borderId="36" xfId="6" applyFont="1" applyFill="1" applyBorder="1" applyAlignment="1" applyProtection="1">
      <alignment horizontal="center" vertical="center" wrapText="1"/>
      <protection locked="0"/>
    </xf>
    <xf numFmtId="17" fontId="19" fillId="21" borderId="29" xfId="6" applyNumberFormat="1" applyFont="1" applyFill="1" applyBorder="1" applyAlignment="1" applyProtection="1">
      <alignment horizontal="center" vertical="center" wrapText="1"/>
      <protection locked="0"/>
    </xf>
    <xf numFmtId="14" fontId="19" fillId="21" borderId="2" xfId="0" applyNumberFormat="1" applyFont="1" applyFill="1" applyBorder="1" applyAlignment="1" applyProtection="1">
      <alignment horizontal="center" vertical="center"/>
      <protection locked="0"/>
    </xf>
    <xf numFmtId="14" fontId="19" fillId="21" borderId="3" xfId="0" applyNumberFormat="1" applyFont="1" applyFill="1" applyBorder="1" applyAlignment="1" applyProtection="1">
      <alignment horizontal="center" vertical="center"/>
      <protection locked="0"/>
    </xf>
    <xf numFmtId="14" fontId="19" fillId="21" borderId="31" xfId="0" applyNumberFormat="1" applyFont="1" applyFill="1" applyBorder="1" applyAlignment="1" applyProtection="1">
      <alignment horizontal="center" vertical="center"/>
      <protection locked="0"/>
    </xf>
    <xf numFmtId="0" fontId="18" fillId="21" borderId="2" xfId="6" applyFont="1" applyFill="1" applyBorder="1" applyAlignment="1" applyProtection="1">
      <alignment horizontal="center" vertical="center" wrapText="1"/>
      <protection locked="0"/>
    </xf>
    <xf numFmtId="0" fontId="18" fillId="21" borderId="3" xfId="6" applyFont="1" applyFill="1" applyBorder="1" applyAlignment="1" applyProtection="1">
      <alignment horizontal="center" vertical="center" wrapText="1"/>
      <protection locked="0"/>
    </xf>
    <xf numFmtId="0" fontId="18" fillId="21" borderId="31" xfId="6" applyFont="1" applyFill="1" applyBorder="1" applyAlignment="1" applyProtection="1">
      <alignment horizontal="center" vertical="center" wrapText="1"/>
      <protection locked="0"/>
    </xf>
  </cellXfs>
  <cellStyles count="8">
    <cellStyle name="Hiperlink" xfId="3" builtinId="8"/>
    <cellStyle name="Moeda" xfId="1" builtinId="4"/>
    <cellStyle name="Moeda 2" xfId="5" xr:uid="{00000000-0005-0000-0000-000002000000}"/>
    <cellStyle name="Normal" xfId="0" builtinId="0"/>
    <cellStyle name="Normal 2" xfId="4" xr:uid="{00000000-0005-0000-0000-000004000000}"/>
    <cellStyle name="Normal 4" xfId="6" xr:uid="{00000000-0005-0000-0000-000005000000}"/>
    <cellStyle name="Normal 5" xfId="7" xr:uid="{00000000-0005-0000-0000-000006000000}"/>
    <cellStyle name="Porcentagem" xfId="2" builtinId="5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57150</xdr:rowOff>
    </xdr:from>
    <xdr:to>
      <xdr:col>1</xdr:col>
      <xdr:colOff>554671</xdr:colOff>
      <xdr:row>1</xdr:row>
      <xdr:rowOff>272325</xdr:rowOff>
    </xdr:to>
    <xdr:pic>
      <xdr:nvPicPr>
        <xdr:cNvPr id="2" name="Imagem 1" descr="Logo da Prefeitura Municipal de Campina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57150"/>
          <a:ext cx="659446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57150</xdr:rowOff>
    </xdr:from>
    <xdr:to>
      <xdr:col>1</xdr:col>
      <xdr:colOff>554671</xdr:colOff>
      <xdr:row>1</xdr:row>
      <xdr:rowOff>272325</xdr:rowOff>
    </xdr:to>
    <xdr:pic>
      <xdr:nvPicPr>
        <xdr:cNvPr id="2" name="Imagem 1" descr="Logo da Prefeitura Municipal de Campinas">
          <a:extLst>
            <a:ext uri="{FF2B5EF4-FFF2-40B4-BE49-F238E27FC236}">
              <a16:creationId xmlns:a16="http://schemas.microsoft.com/office/drawing/2014/main" id="{1F27C0C3-CA4F-44B8-BC94-97E38DD63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57150"/>
          <a:ext cx="659446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DC125"/>
  <sheetViews>
    <sheetView showGridLines="0" tabSelected="1" view="pageBreakPreview" zoomScale="90" zoomScaleNormal="100" zoomScaleSheetLayoutView="90" zoomScalePageLayoutView="50" workbookViewId="0">
      <selection activeCell="E30" sqref="E30"/>
    </sheetView>
  </sheetViews>
  <sheetFormatPr defaultRowHeight="18" outlineLevelRow="2" x14ac:dyDescent="0.25"/>
  <cols>
    <col min="1" max="1" width="5.7109375" style="11" customWidth="1"/>
    <col min="2" max="2" width="60" style="11" customWidth="1"/>
    <col min="3" max="3" width="24.5703125" style="11" customWidth="1"/>
    <col min="4" max="4" width="25.7109375" style="11" customWidth="1"/>
    <col min="5" max="5" width="20.7109375" style="56" customWidth="1"/>
    <col min="6" max="6" width="48.7109375" style="1" customWidth="1"/>
    <col min="7" max="7" width="45.7109375" style="11" customWidth="1"/>
    <col min="8" max="8" width="10.7109375" style="11" customWidth="1"/>
    <col min="9" max="9" width="20.7109375" style="11" customWidth="1"/>
    <col min="10" max="10" width="30.7109375" style="11" customWidth="1"/>
    <col min="11" max="11" width="47.42578125" style="11" customWidth="1"/>
    <col min="12" max="12" width="31.7109375" style="11" customWidth="1"/>
    <col min="13" max="254" width="9.140625" style="11"/>
    <col min="255" max="255" width="30.42578125" style="11" customWidth="1"/>
    <col min="256" max="256" width="3.85546875" style="11" bestFit="1" customWidth="1"/>
    <col min="257" max="257" width="9" style="11" customWidth="1"/>
    <col min="258" max="258" width="24.5703125" style="11" customWidth="1"/>
    <col min="259" max="259" width="20.42578125" style="11" customWidth="1"/>
    <col min="260" max="260" width="9.140625" style="11"/>
    <col min="261" max="261" width="27.7109375" style="11" customWidth="1"/>
    <col min="262" max="262" width="5.140625" style="11" bestFit="1" customWidth="1"/>
    <col min="263" max="263" width="15.5703125" style="11" customWidth="1"/>
    <col min="264" max="264" width="11.5703125" style="11" bestFit="1" customWidth="1"/>
    <col min="265" max="265" width="9.140625" style="11"/>
    <col min="266" max="266" width="12.7109375" style="11" bestFit="1" customWidth="1"/>
    <col min="267" max="267" width="11.42578125" style="11" bestFit="1" customWidth="1"/>
    <col min="268" max="510" width="9.140625" style="11"/>
    <col min="511" max="511" width="30.42578125" style="11" customWidth="1"/>
    <col min="512" max="512" width="3.85546875" style="11" bestFit="1" customWidth="1"/>
    <col min="513" max="513" width="9" style="11" customWidth="1"/>
    <col min="514" max="514" width="24.5703125" style="11" customWidth="1"/>
    <col min="515" max="515" width="20.42578125" style="11" customWidth="1"/>
    <col min="516" max="516" width="9.140625" style="11"/>
    <col min="517" max="517" width="27.7109375" style="11" customWidth="1"/>
    <col min="518" max="518" width="5.140625" style="11" bestFit="1" customWidth="1"/>
    <col min="519" max="519" width="15.5703125" style="11" customWidth="1"/>
    <col min="520" max="520" width="11.5703125" style="11" bestFit="1" customWidth="1"/>
    <col min="521" max="521" width="9.140625" style="11"/>
    <col min="522" max="522" width="12.7109375" style="11" bestFit="1" customWidth="1"/>
    <col min="523" max="523" width="11.42578125" style="11" bestFit="1" customWidth="1"/>
    <col min="524" max="766" width="9.140625" style="11"/>
    <col min="767" max="767" width="30.42578125" style="11" customWidth="1"/>
    <col min="768" max="768" width="3.85546875" style="11" bestFit="1" customWidth="1"/>
    <col min="769" max="769" width="9" style="11" customWidth="1"/>
    <col min="770" max="770" width="24.5703125" style="11" customWidth="1"/>
    <col min="771" max="771" width="20.42578125" style="11" customWidth="1"/>
    <col min="772" max="772" width="9.140625" style="11"/>
    <col min="773" max="773" width="27.7109375" style="11" customWidth="1"/>
    <col min="774" max="774" width="5.140625" style="11" bestFit="1" customWidth="1"/>
    <col min="775" max="775" width="15.5703125" style="11" customWidth="1"/>
    <col min="776" max="776" width="11.5703125" style="11" bestFit="1" customWidth="1"/>
    <col min="777" max="777" width="9.140625" style="11"/>
    <col min="778" max="778" width="12.7109375" style="11" bestFit="1" customWidth="1"/>
    <col min="779" max="779" width="11.42578125" style="11" bestFit="1" customWidth="1"/>
    <col min="780" max="1022" width="9.140625" style="11"/>
    <col min="1023" max="1023" width="30.42578125" style="11" customWidth="1"/>
    <col min="1024" max="1024" width="3.85546875" style="11" bestFit="1" customWidth="1"/>
    <col min="1025" max="1025" width="9" style="11" customWidth="1"/>
    <col min="1026" max="1026" width="24.5703125" style="11" customWidth="1"/>
    <col min="1027" max="1027" width="20.42578125" style="11" customWidth="1"/>
    <col min="1028" max="1028" width="9.140625" style="11"/>
    <col min="1029" max="1029" width="27.7109375" style="11" customWidth="1"/>
    <col min="1030" max="1030" width="5.140625" style="11" bestFit="1" customWidth="1"/>
    <col min="1031" max="1031" width="15.5703125" style="11" customWidth="1"/>
    <col min="1032" max="1032" width="11.5703125" style="11" bestFit="1" customWidth="1"/>
    <col min="1033" max="1033" width="9.140625" style="11"/>
    <col min="1034" max="1034" width="12.7109375" style="11" bestFit="1" customWidth="1"/>
    <col min="1035" max="1035" width="11.42578125" style="11" bestFit="1" customWidth="1"/>
    <col min="1036" max="1278" width="9.140625" style="11"/>
    <col min="1279" max="1279" width="30.42578125" style="11" customWidth="1"/>
    <col min="1280" max="1280" width="3.85546875" style="11" bestFit="1" customWidth="1"/>
    <col min="1281" max="1281" width="9" style="11" customWidth="1"/>
    <col min="1282" max="1282" width="24.5703125" style="11" customWidth="1"/>
    <col min="1283" max="1283" width="20.42578125" style="11" customWidth="1"/>
    <col min="1284" max="1284" width="9.140625" style="11"/>
    <col min="1285" max="1285" width="27.7109375" style="11" customWidth="1"/>
    <col min="1286" max="1286" width="5.140625" style="11" bestFit="1" customWidth="1"/>
    <col min="1287" max="1287" width="15.5703125" style="11" customWidth="1"/>
    <col min="1288" max="1288" width="11.5703125" style="11" bestFit="1" customWidth="1"/>
    <col min="1289" max="1289" width="9.140625" style="11"/>
    <col min="1290" max="1290" width="12.7109375" style="11" bestFit="1" customWidth="1"/>
    <col min="1291" max="1291" width="11.42578125" style="11" bestFit="1" customWidth="1"/>
    <col min="1292" max="1534" width="9.140625" style="11"/>
    <col min="1535" max="1535" width="30.42578125" style="11" customWidth="1"/>
    <col min="1536" max="1536" width="3.85546875" style="11" bestFit="1" customWidth="1"/>
    <col min="1537" max="1537" width="9" style="11" customWidth="1"/>
    <col min="1538" max="1538" width="24.5703125" style="11" customWidth="1"/>
    <col min="1539" max="1539" width="20.42578125" style="11" customWidth="1"/>
    <col min="1540" max="1540" width="9.140625" style="11"/>
    <col min="1541" max="1541" width="27.7109375" style="11" customWidth="1"/>
    <col min="1542" max="1542" width="5.140625" style="11" bestFit="1" customWidth="1"/>
    <col min="1543" max="1543" width="15.5703125" style="11" customWidth="1"/>
    <col min="1544" max="1544" width="11.5703125" style="11" bestFit="1" customWidth="1"/>
    <col min="1545" max="1545" width="9.140625" style="11"/>
    <col min="1546" max="1546" width="12.7109375" style="11" bestFit="1" customWidth="1"/>
    <col min="1547" max="1547" width="11.42578125" style="11" bestFit="1" customWidth="1"/>
    <col min="1548" max="1790" width="9.140625" style="11"/>
    <col min="1791" max="1791" width="30.42578125" style="11" customWidth="1"/>
    <col min="1792" max="1792" width="3.85546875" style="11" bestFit="1" customWidth="1"/>
    <col min="1793" max="1793" width="9" style="11" customWidth="1"/>
    <col min="1794" max="1794" width="24.5703125" style="11" customWidth="1"/>
    <col min="1795" max="1795" width="20.42578125" style="11" customWidth="1"/>
    <col min="1796" max="1796" width="9.140625" style="11"/>
    <col min="1797" max="1797" width="27.7109375" style="11" customWidth="1"/>
    <col min="1798" max="1798" width="5.140625" style="11" bestFit="1" customWidth="1"/>
    <col min="1799" max="1799" width="15.5703125" style="11" customWidth="1"/>
    <col min="1800" max="1800" width="11.5703125" style="11" bestFit="1" customWidth="1"/>
    <col min="1801" max="1801" width="9.140625" style="11"/>
    <col min="1802" max="1802" width="12.7109375" style="11" bestFit="1" customWidth="1"/>
    <col min="1803" max="1803" width="11.42578125" style="11" bestFit="1" customWidth="1"/>
    <col min="1804" max="2046" width="9.140625" style="11"/>
    <col min="2047" max="2047" width="30.42578125" style="11" customWidth="1"/>
    <col min="2048" max="2048" width="3.85546875" style="11" bestFit="1" customWidth="1"/>
    <col min="2049" max="2049" width="9" style="11" customWidth="1"/>
    <col min="2050" max="2050" width="24.5703125" style="11" customWidth="1"/>
    <col min="2051" max="2051" width="20.42578125" style="11" customWidth="1"/>
    <col min="2052" max="2052" width="9.140625" style="11"/>
    <col min="2053" max="2053" width="27.7109375" style="11" customWidth="1"/>
    <col min="2054" max="2054" width="5.140625" style="11" bestFit="1" customWidth="1"/>
    <col min="2055" max="2055" width="15.5703125" style="11" customWidth="1"/>
    <col min="2056" max="2056" width="11.5703125" style="11" bestFit="1" customWidth="1"/>
    <col min="2057" max="2057" width="9.140625" style="11"/>
    <col min="2058" max="2058" width="12.7109375" style="11" bestFit="1" customWidth="1"/>
    <col min="2059" max="2059" width="11.42578125" style="11" bestFit="1" customWidth="1"/>
    <col min="2060" max="2302" width="9.140625" style="11"/>
    <col min="2303" max="2303" width="30.42578125" style="11" customWidth="1"/>
    <col min="2304" max="2304" width="3.85546875" style="11" bestFit="1" customWidth="1"/>
    <col min="2305" max="2305" width="9" style="11" customWidth="1"/>
    <col min="2306" max="2306" width="24.5703125" style="11" customWidth="1"/>
    <col min="2307" max="2307" width="20.42578125" style="11" customWidth="1"/>
    <col min="2308" max="2308" width="9.140625" style="11"/>
    <col min="2309" max="2309" width="27.7109375" style="11" customWidth="1"/>
    <col min="2310" max="2310" width="5.140625" style="11" bestFit="1" customWidth="1"/>
    <col min="2311" max="2311" width="15.5703125" style="11" customWidth="1"/>
    <col min="2312" max="2312" width="11.5703125" style="11" bestFit="1" customWidth="1"/>
    <col min="2313" max="2313" width="9.140625" style="11"/>
    <col min="2314" max="2314" width="12.7109375" style="11" bestFit="1" customWidth="1"/>
    <col min="2315" max="2315" width="11.42578125" style="11" bestFit="1" customWidth="1"/>
    <col min="2316" max="2558" width="9.140625" style="11"/>
    <col min="2559" max="2559" width="30.42578125" style="11" customWidth="1"/>
    <col min="2560" max="2560" width="3.85546875" style="11" bestFit="1" customWidth="1"/>
    <col min="2561" max="2561" width="9" style="11" customWidth="1"/>
    <col min="2562" max="2562" width="24.5703125" style="11" customWidth="1"/>
    <col min="2563" max="2563" width="20.42578125" style="11" customWidth="1"/>
    <col min="2564" max="2564" width="9.140625" style="11"/>
    <col min="2565" max="2565" width="27.7109375" style="11" customWidth="1"/>
    <col min="2566" max="2566" width="5.140625" style="11" bestFit="1" customWidth="1"/>
    <col min="2567" max="2567" width="15.5703125" style="11" customWidth="1"/>
    <col min="2568" max="2568" width="11.5703125" style="11" bestFit="1" customWidth="1"/>
    <col min="2569" max="2569" width="9.140625" style="11"/>
    <col min="2570" max="2570" width="12.7109375" style="11" bestFit="1" customWidth="1"/>
    <col min="2571" max="2571" width="11.42578125" style="11" bestFit="1" customWidth="1"/>
    <col min="2572" max="2814" width="9.140625" style="11"/>
    <col min="2815" max="2815" width="30.42578125" style="11" customWidth="1"/>
    <col min="2816" max="2816" width="3.85546875" style="11" bestFit="1" customWidth="1"/>
    <col min="2817" max="2817" width="9" style="11" customWidth="1"/>
    <col min="2818" max="2818" width="24.5703125" style="11" customWidth="1"/>
    <col min="2819" max="2819" width="20.42578125" style="11" customWidth="1"/>
    <col min="2820" max="2820" width="9.140625" style="11"/>
    <col min="2821" max="2821" width="27.7109375" style="11" customWidth="1"/>
    <col min="2822" max="2822" width="5.140625" style="11" bestFit="1" customWidth="1"/>
    <col min="2823" max="2823" width="15.5703125" style="11" customWidth="1"/>
    <col min="2824" max="2824" width="11.5703125" style="11" bestFit="1" customWidth="1"/>
    <col min="2825" max="2825" width="9.140625" style="11"/>
    <col min="2826" max="2826" width="12.7109375" style="11" bestFit="1" customWidth="1"/>
    <col min="2827" max="2827" width="11.42578125" style="11" bestFit="1" customWidth="1"/>
    <col min="2828" max="3070" width="9.140625" style="11"/>
    <col min="3071" max="3071" width="30.42578125" style="11" customWidth="1"/>
    <col min="3072" max="3072" width="3.85546875" style="11" bestFit="1" customWidth="1"/>
    <col min="3073" max="3073" width="9" style="11" customWidth="1"/>
    <col min="3074" max="3074" width="24.5703125" style="11" customWidth="1"/>
    <col min="3075" max="3075" width="20.42578125" style="11" customWidth="1"/>
    <col min="3076" max="3076" width="9.140625" style="11"/>
    <col min="3077" max="3077" width="27.7109375" style="11" customWidth="1"/>
    <col min="3078" max="3078" width="5.140625" style="11" bestFit="1" customWidth="1"/>
    <col min="3079" max="3079" width="15.5703125" style="11" customWidth="1"/>
    <col min="3080" max="3080" width="11.5703125" style="11" bestFit="1" customWidth="1"/>
    <col min="3081" max="3081" width="9.140625" style="11"/>
    <col min="3082" max="3082" width="12.7109375" style="11" bestFit="1" customWidth="1"/>
    <col min="3083" max="3083" width="11.42578125" style="11" bestFit="1" customWidth="1"/>
    <col min="3084" max="3326" width="9.140625" style="11"/>
    <col min="3327" max="3327" width="30.42578125" style="11" customWidth="1"/>
    <col min="3328" max="3328" width="3.85546875" style="11" bestFit="1" customWidth="1"/>
    <col min="3329" max="3329" width="9" style="11" customWidth="1"/>
    <col min="3330" max="3330" width="24.5703125" style="11" customWidth="1"/>
    <col min="3331" max="3331" width="20.42578125" style="11" customWidth="1"/>
    <col min="3332" max="3332" width="9.140625" style="11"/>
    <col min="3333" max="3333" width="27.7109375" style="11" customWidth="1"/>
    <col min="3334" max="3334" width="5.140625" style="11" bestFit="1" customWidth="1"/>
    <col min="3335" max="3335" width="15.5703125" style="11" customWidth="1"/>
    <col min="3336" max="3336" width="11.5703125" style="11" bestFit="1" customWidth="1"/>
    <col min="3337" max="3337" width="9.140625" style="11"/>
    <col min="3338" max="3338" width="12.7109375" style="11" bestFit="1" customWidth="1"/>
    <col min="3339" max="3339" width="11.42578125" style="11" bestFit="1" customWidth="1"/>
    <col min="3340" max="3582" width="9.140625" style="11"/>
    <col min="3583" max="3583" width="30.42578125" style="11" customWidth="1"/>
    <col min="3584" max="3584" width="3.85546875" style="11" bestFit="1" customWidth="1"/>
    <col min="3585" max="3585" width="9" style="11" customWidth="1"/>
    <col min="3586" max="3586" width="24.5703125" style="11" customWidth="1"/>
    <col min="3587" max="3587" width="20.42578125" style="11" customWidth="1"/>
    <col min="3588" max="3588" width="9.140625" style="11"/>
    <col min="3589" max="3589" width="27.7109375" style="11" customWidth="1"/>
    <col min="3590" max="3590" width="5.140625" style="11" bestFit="1" customWidth="1"/>
    <col min="3591" max="3591" width="15.5703125" style="11" customWidth="1"/>
    <col min="3592" max="3592" width="11.5703125" style="11" bestFit="1" customWidth="1"/>
    <col min="3593" max="3593" width="9.140625" style="11"/>
    <col min="3594" max="3594" width="12.7109375" style="11" bestFit="1" customWidth="1"/>
    <col min="3595" max="3595" width="11.42578125" style="11" bestFit="1" customWidth="1"/>
    <col min="3596" max="3838" width="9.140625" style="11"/>
    <col min="3839" max="3839" width="30.42578125" style="11" customWidth="1"/>
    <col min="3840" max="3840" width="3.85546875" style="11" bestFit="1" customWidth="1"/>
    <col min="3841" max="3841" width="9" style="11" customWidth="1"/>
    <col min="3842" max="3842" width="24.5703125" style="11" customWidth="1"/>
    <col min="3843" max="3843" width="20.42578125" style="11" customWidth="1"/>
    <col min="3844" max="3844" width="9.140625" style="11"/>
    <col min="3845" max="3845" width="27.7109375" style="11" customWidth="1"/>
    <col min="3846" max="3846" width="5.140625" style="11" bestFit="1" customWidth="1"/>
    <col min="3847" max="3847" width="15.5703125" style="11" customWidth="1"/>
    <col min="3848" max="3848" width="11.5703125" style="11" bestFit="1" customWidth="1"/>
    <col min="3849" max="3849" width="9.140625" style="11"/>
    <col min="3850" max="3850" width="12.7109375" style="11" bestFit="1" customWidth="1"/>
    <col min="3851" max="3851" width="11.42578125" style="11" bestFit="1" customWidth="1"/>
    <col min="3852" max="4094" width="9.140625" style="11"/>
    <col min="4095" max="4095" width="30.42578125" style="11" customWidth="1"/>
    <col min="4096" max="4096" width="3.85546875" style="11" bestFit="1" customWidth="1"/>
    <col min="4097" max="4097" width="9" style="11" customWidth="1"/>
    <col min="4098" max="4098" width="24.5703125" style="11" customWidth="1"/>
    <col min="4099" max="4099" width="20.42578125" style="11" customWidth="1"/>
    <col min="4100" max="4100" width="9.140625" style="11"/>
    <col min="4101" max="4101" width="27.7109375" style="11" customWidth="1"/>
    <col min="4102" max="4102" width="5.140625" style="11" bestFit="1" customWidth="1"/>
    <col min="4103" max="4103" width="15.5703125" style="11" customWidth="1"/>
    <col min="4104" max="4104" width="11.5703125" style="11" bestFit="1" customWidth="1"/>
    <col min="4105" max="4105" width="9.140625" style="11"/>
    <col min="4106" max="4106" width="12.7109375" style="11" bestFit="1" customWidth="1"/>
    <col min="4107" max="4107" width="11.42578125" style="11" bestFit="1" customWidth="1"/>
    <col min="4108" max="4350" width="9.140625" style="11"/>
    <col min="4351" max="4351" width="30.42578125" style="11" customWidth="1"/>
    <col min="4352" max="4352" width="3.85546875" style="11" bestFit="1" customWidth="1"/>
    <col min="4353" max="4353" width="9" style="11" customWidth="1"/>
    <col min="4354" max="4354" width="24.5703125" style="11" customWidth="1"/>
    <col min="4355" max="4355" width="20.42578125" style="11" customWidth="1"/>
    <col min="4356" max="4356" width="9.140625" style="11"/>
    <col min="4357" max="4357" width="27.7109375" style="11" customWidth="1"/>
    <col min="4358" max="4358" width="5.140625" style="11" bestFit="1" customWidth="1"/>
    <col min="4359" max="4359" width="15.5703125" style="11" customWidth="1"/>
    <col min="4360" max="4360" width="11.5703125" style="11" bestFit="1" customWidth="1"/>
    <col min="4361" max="4361" width="9.140625" style="11"/>
    <col min="4362" max="4362" width="12.7109375" style="11" bestFit="1" customWidth="1"/>
    <col min="4363" max="4363" width="11.42578125" style="11" bestFit="1" customWidth="1"/>
    <col min="4364" max="4606" width="9.140625" style="11"/>
    <col min="4607" max="4607" width="30.42578125" style="11" customWidth="1"/>
    <col min="4608" max="4608" width="3.85546875" style="11" bestFit="1" customWidth="1"/>
    <col min="4609" max="4609" width="9" style="11" customWidth="1"/>
    <col min="4610" max="4610" width="24.5703125" style="11" customWidth="1"/>
    <col min="4611" max="4611" width="20.42578125" style="11" customWidth="1"/>
    <col min="4612" max="4612" width="9.140625" style="11"/>
    <col min="4613" max="4613" width="27.7109375" style="11" customWidth="1"/>
    <col min="4614" max="4614" width="5.140625" style="11" bestFit="1" customWidth="1"/>
    <col min="4615" max="4615" width="15.5703125" style="11" customWidth="1"/>
    <col min="4616" max="4616" width="11.5703125" style="11" bestFit="1" customWidth="1"/>
    <col min="4617" max="4617" width="9.140625" style="11"/>
    <col min="4618" max="4618" width="12.7109375" style="11" bestFit="1" customWidth="1"/>
    <col min="4619" max="4619" width="11.42578125" style="11" bestFit="1" customWidth="1"/>
    <col min="4620" max="4862" width="9.140625" style="11"/>
    <col min="4863" max="4863" width="30.42578125" style="11" customWidth="1"/>
    <col min="4864" max="4864" width="3.85546875" style="11" bestFit="1" customWidth="1"/>
    <col min="4865" max="4865" width="9" style="11" customWidth="1"/>
    <col min="4866" max="4866" width="24.5703125" style="11" customWidth="1"/>
    <col min="4867" max="4867" width="20.42578125" style="11" customWidth="1"/>
    <col min="4868" max="4868" width="9.140625" style="11"/>
    <col min="4869" max="4869" width="27.7109375" style="11" customWidth="1"/>
    <col min="4870" max="4870" width="5.140625" style="11" bestFit="1" customWidth="1"/>
    <col min="4871" max="4871" width="15.5703125" style="11" customWidth="1"/>
    <col min="4872" max="4872" width="11.5703125" style="11" bestFit="1" customWidth="1"/>
    <col min="4873" max="4873" width="9.140625" style="11"/>
    <col min="4874" max="4874" width="12.7109375" style="11" bestFit="1" customWidth="1"/>
    <col min="4875" max="4875" width="11.42578125" style="11" bestFit="1" customWidth="1"/>
    <col min="4876" max="5118" width="9.140625" style="11"/>
    <col min="5119" max="5119" width="30.42578125" style="11" customWidth="1"/>
    <col min="5120" max="5120" width="3.85546875" style="11" bestFit="1" customWidth="1"/>
    <col min="5121" max="5121" width="9" style="11" customWidth="1"/>
    <col min="5122" max="5122" width="24.5703125" style="11" customWidth="1"/>
    <col min="5123" max="5123" width="20.42578125" style="11" customWidth="1"/>
    <col min="5124" max="5124" width="9.140625" style="11"/>
    <col min="5125" max="5125" width="27.7109375" style="11" customWidth="1"/>
    <col min="5126" max="5126" width="5.140625" style="11" bestFit="1" customWidth="1"/>
    <col min="5127" max="5127" width="15.5703125" style="11" customWidth="1"/>
    <col min="5128" max="5128" width="11.5703125" style="11" bestFit="1" customWidth="1"/>
    <col min="5129" max="5129" width="9.140625" style="11"/>
    <col min="5130" max="5130" width="12.7109375" style="11" bestFit="1" customWidth="1"/>
    <col min="5131" max="5131" width="11.42578125" style="11" bestFit="1" customWidth="1"/>
    <col min="5132" max="5374" width="9.140625" style="11"/>
    <col min="5375" max="5375" width="30.42578125" style="11" customWidth="1"/>
    <col min="5376" max="5376" width="3.85546875" style="11" bestFit="1" customWidth="1"/>
    <col min="5377" max="5377" width="9" style="11" customWidth="1"/>
    <col min="5378" max="5378" width="24.5703125" style="11" customWidth="1"/>
    <col min="5379" max="5379" width="20.42578125" style="11" customWidth="1"/>
    <col min="5380" max="5380" width="9.140625" style="11"/>
    <col min="5381" max="5381" width="27.7109375" style="11" customWidth="1"/>
    <col min="5382" max="5382" width="5.140625" style="11" bestFit="1" customWidth="1"/>
    <col min="5383" max="5383" width="15.5703125" style="11" customWidth="1"/>
    <col min="5384" max="5384" width="11.5703125" style="11" bestFit="1" customWidth="1"/>
    <col min="5385" max="5385" width="9.140625" style="11"/>
    <col min="5386" max="5386" width="12.7109375" style="11" bestFit="1" customWidth="1"/>
    <col min="5387" max="5387" width="11.42578125" style="11" bestFit="1" customWidth="1"/>
    <col min="5388" max="5630" width="9.140625" style="11"/>
    <col min="5631" max="5631" width="30.42578125" style="11" customWidth="1"/>
    <col min="5632" max="5632" width="3.85546875" style="11" bestFit="1" customWidth="1"/>
    <col min="5633" max="5633" width="9" style="11" customWidth="1"/>
    <col min="5634" max="5634" width="24.5703125" style="11" customWidth="1"/>
    <col min="5635" max="5635" width="20.42578125" style="11" customWidth="1"/>
    <col min="5636" max="5636" width="9.140625" style="11"/>
    <col min="5637" max="5637" width="27.7109375" style="11" customWidth="1"/>
    <col min="5638" max="5638" width="5.140625" style="11" bestFit="1" customWidth="1"/>
    <col min="5639" max="5639" width="15.5703125" style="11" customWidth="1"/>
    <col min="5640" max="5640" width="11.5703125" style="11" bestFit="1" customWidth="1"/>
    <col min="5641" max="5641" width="9.140625" style="11"/>
    <col min="5642" max="5642" width="12.7109375" style="11" bestFit="1" customWidth="1"/>
    <col min="5643" max="5643" width="11.42578125" style="11" bestFit="1" customWidth="1"/>
    <col min="5644" max="5886" width="9.140625" style="11"/>
    <col min="5887" max="5887" width="30.42578125" style="11" customWidth="1"/>
    <col min="5888" max="5888" width="3.85546875" style="11" bestFit="1" customWidth="1"/>
    <col min="5889" max="5889" width="9" style="11" customWidth="1"/>
    <col min="5890" max="5890" width="24.5703125" style="11" customWidth="1"/>
    <col min="5891" max="5891" width="20.42578125" style="11" customWidth="1"/>
    <col min="5892" max="5892" width="9.140625" style="11"/>
    <col min="5893" max="5893" width="27.7109375" style="11" customWidth="1"/>
    <col min="5894" max="5894" width="5.140625" style="11" bestFit="1" customWidth="1"/>
    <col min="5895" max="5895" width="15.5703125" style="11" customWidth="1"/>
    <col min="5896" max="5896" width="11.5703125" style="11" bestFit="1" customWidth="1"/>
    <col min="5897" max="5897" width="9.140625" style="11"/>
    <col min="5898" max="5898" width="12.7109375" style="11" bestFit="1" customWidth="1"/>
    <col min="5899" max="5899" width="11.42578125" style="11" bestFit="1" customWidth="1"/>
    <col min="5900" max="6142" width="9.140625" style="11"/>
    <col min="6143" max="6143" width="30.42578125" style="11" customWidth="1"/>
    <col min="6144" max="6144" width="3.85546875" style="11" bestFit="1" customWidth="1"/>
    <col min="6145" max="6145" width="9" style="11" customWidth="1"/>
    <col min="6146" max="6146" width="24.5703125" style="11" customWidth="1"/>
    <col min="6147" max="6147" width="20.42578125" style="11" customWidth="1"/>
    <col min="6148" max="6148" width="9.140625" style="11"/>
    <col min="6149" max="6149" width="27.7109375" style="11" customWidth="1"/>
    <col min="6150" max="6150" width="5.140625" style="11" bestFit="1" customWidth="1"/>
    <col min="6151" max="6151" width="15.5703125" style="11" customWidth="1"/>
    <col min="6152" max="6152" width="11.5703125" style="11" bestFit="1" customWidth="1"/>
    <col min="6153" max="6153" width="9.140625" style="11"/>
    <col min="6154" max="6154" width="12.7109375" style="11" bestFit="1" customWidth="1"/>
    <col min="6155" max="6155" width="11.42578125" style="11" bestFit="1" customWidth="1"/>
    <col min="6156" max="6398" width="9.140625" style="11"/>
    <col min="6399" max="6399" width="30.42578125" style="11" customWidth="1"/>
    <col min="6400" max="6400" width="3.85546875" style="11" bestFit="1" customWidth="1"/>
    <col min="6401" max="6401" width="9" style="11" customWidth="1"/>
    <col min="6402" max="6402" width="24.5703125" style="11" customWidth="1"/>
    <col min="6403" max="6403" width="20.42578125" style="11" customWidth="1"/>
    <col min="6404" max="6404" width="9.140625" style="11"/>
    <col min="6405" max="6405" width="27.7109375" style="11" customWidth="1"/>
    <col min="6406" max="6406" width="5.140625" style="11" bestFit="1" customWidth="1"/>
    <col min="6407" max="6407" width="15.5703125" style="11" customWidth="1"/>
    <col min="6408" max="6408" width="11.5703125" style="11" bestFit="1" customWidth="1"/>
    <col min="6409" max="6409" width="9.140625" style="11"/>
    <col min="6410" max="6410" width="12.7109375" style="11" bestFit="1" customWidth="1"/>
    <col min="6411" max="6411" width="11.42578125" style="11" bestFit="1" customWidth="1"/>
    <col min="6412" max="6654" width="9.140625" style="11"/>
    <col min="6655" max="6655" width="30.42578125" style="11" customWidth="1"/>
    <col min="6656" max="6656" width="3.85546875" style="11" bestFit="1" customWidth="1"/>
    <col min="6657" max="6657" width="9" style="11" customWidth="1"/>
    <col min="6658" max="6658" width="24.5703125" style="11" customWidth="1"/>
    <col min="6659" max="6659" width="20.42578125" style="11" customWidth="1"/>
    <col min="6660" max="6660" width="9.140625" style="11"/>
    <col min="6661" max="6661" width="27.7109375" style="11" customWidth="1"/>
    <col min="6662" max="6662" width="5.140625" style="11" bestFit="1" customWidth="1"/>
    <col min="6663" max="6663" width="15.5703125" style="11" customWidth="1"/>
    <col min="6664" max="6664" width="11.5703125" style="11" bestFit="1" customWidth="1"/>
    <col min="6665" max="6665" width="9.140625" style="11"/>
    <col min="6666" max="6666" width="12.7109375" style="11" bestFit="1" customWidth="1"/>
    <col min="6667" max="6667" width="11.42578125" style="11" bestFit="1" customWidth="1"/>
    <col min="6668" max="6910" width="9.140625" style="11"/>
    <col min="6911" max="6911" width="30.42578125" style="11" customWidth="1"/>
    <col min="6912" max="6912" width="3.85546875" style="11" bestFit="1" customWidth="1"/>
    <col min="6913" max="6913" width="9" style="11" customWidth="1"/>
    <col min="6914" max="6914" width="24.5703125" style="11" customWidth="1"/>
    <col min="6915" max="6915" width="20.42578125" style="11" customWidth="1"/>
    <col min="6916" max="6916" width="9.140625" style="11"/>
    <col min="6917" max="6917" width="27.7109375" style="11" customWidth="1"/>
    <col min="6918" max="6918" width="5.140625" style="11" bestFit="1" customWidth="1"/>
    <col min="6919" max="6919" width="15.5703125" style="11" customWidth="1"/>
    <col min="6920" max="6920" width="11.5703125" style="11" bestFit="1" customWidth="1"/>
    <col min="6921" max="6921" width="9.140625" style="11"/>
    <col min="6922" max="6922" width="12.7109375" style="11" bestFit="1" customWidth="1"/>
    <col min="6923" max="6923" width="11.42578125" style="11" bestFit="1" customWidth="1"/>
    <col min="6924" max="7166" width="9.140625" style="11"/>
    <col min="7167" max="7167" width="30.42578125" style="11" customWidth="1"/>
    <col min="7168" max="7168" width="3.85546875" style="11" bestFit="1" customWidth="1"/>
    <col min="7169" max="7169" width="9" style="11" customWidth="1"/>
    <col min="7170" max="7170" width="24.5703125" style="11" customWidth="1"/>
    <col min="7171" max="7171" width="20.42578125" style="11" customWidth="1"/>
    <col min="7172" max="7172" width="9.140625" style="11"/>
    <col min="7173" max="7173" width="27.7109375" style="11" customWidth="1"/>
    <col min="7174" max="7174" width="5.140625" style="11" bestFit="1" customWidth="1"/>
    <col min="7175" max="7175" width="15.5703125" style="11" customWidth="1"/>
    <col min="7176" max="7176" width="11.5703125" style="11" bestFit="1" customWidth="1"/>
    <col min="7177" max="7177" width="9.140625" style="11"/>
    <col min="7178" max="7178" width="12.7109375" style="11" bestFit="1" customWidth="1"/>
    <col min="7179" max="7179" width="11.42578125" style="11" bestFit="1" customWidth="1"/>
    <col min="7180" max="7422" width="9.140625" style="11"/>
    <col min="7423" max="7423" width="30.42578125" style="11" customWidth="1"/>
    <col min="7424" max="7424" width="3.85546875" style="11" bestFit="1" customWidth="1"/>
    <col min="7425" max="7425" width="9" style="11" customWidth="1"/>
    <col min="7426" max="7426" width="24.5703125" style="11" customWidth="1"/>
    <col min="7427" max="7427" width="20.42578125" style="11" customWidth="1"/>
    <col min="7428" max="7428" width="9.140625" style="11"/>
    <col min="7429" max="7429" width="27.7109375" style="11" customWidth="1"/>
    <col min="7430" max="7430" width="5.140625" style="11" bestFit="1" customWidth="1"/>
    <col min="7431" max="7431" width="15.5703125" style="11" customWidth="1"/>
    <col min="7432" max="7432" width="11.5703125" style="11" bestFit="1" customWidth="1"/>
    <col min="7433" max="7433" width="9.140625" style="11"/>
    <col min="7434" max="7434" width="12.7109375" style="11" bestFit="1" customWidth="1"/>
    <col min="7435" max="7435" width="11.42578125" style="11" bestFit="1" customWidth="1"/>
    <col min="7436" max="7678" width="9.140625" style="11"/>
    <col min="7679" max="7679" width="30.42578125" style="11" customWidth="1"/>
    <col min="7680" max="7680" width="3.85546875" style="11" bestFit="1" customWidth="1"/>
    <col min="7681" max="7681" width="9" style="11" customWidth="1"/>
    <col min="7682" max="7682" width="24.5703125" style="11" customWidth="1"/>
    <col min="7683" max="7683" width="20.42578125" style="11" customWidth="1"/>
    <col min="7684" max="7684" width="9.140625" style="11"/>
    <col min="7685" max="7685" width="27.7109375" style="11" customWidth="1"/>
    <col min="7686" max="7686" width="5.140625" style="11" bestFit="1" customWidth="1"/>
    <col min="7687" max="7687" width="15.5703125" style="11" customWidth="1"/>
    <col min="7688" max="7688" width="11.5703125" style="11" bestFit="1" customWidth="1"/>
    <col min="7689" max="7689" width="9.140625" style="11"/>
    <col min="7690" max="7690" width="12.7109375" style="11" bestFit="1" customWidth="1"/>
    <col min="7691" max="7691" width="11.42578125" style="11" bestFit="1" customWidth="1"/>
    <col min="7692" max="7934" width="9.140625" style="11"/>
    <col min="7935" max="7935" width="30.42578125" style="11" customWidth="1"/>
    <col min="7936" max="7936" width="3.85546875" style="11" bestFit="1" customWidth="1"/>
    <col min="7937" max="7937" width="9" style="11" customWidth="1"/>
    <col min="7938" max="7938" width="24.5703125" style="11" customWidth="1"/>
    <col min="7939" max="7939" width="20.42578125" style="11" customWidth="1"/>
    <col min="7940" max="7940" width="9.140625" style="11"/>
    <col min="7941" max="7941" width="27.7109375" style="11" customWidth="1"/>
    <col min="7942" max="7942" width="5.140625" style="11" bestFit="1" customWidth="1"/>
    <col min="7943" max="7943" width="15.5703125" style="11" customWidth="1"/>
    <col min="7944" max="7944" width="11.5703125" style="11" bestFit="1" customWidth="1"/>
    <col min="7945" max="7945" width="9.140625" style="11"/>
    <col min="7946" max="7946" width="12.7109375" style="11" bestFit="1" customWidth="1"/>
    <col min="7947" max="7947" width="11.42578125" style="11" bestFit="1" customWidth="1"/>
    <col min="7948" max="8190" width="9.140625" style="11"/>
    <col min="8191" max="8191" width="30.42578125" style="11" customWidth="1"/>
    <col min="8192" max="8192" width="3.85546875" style="11" bestFit="1" customWidth="1"/>
    <col min="8193" max="8193" width="9" style="11" customWidth="1"/>
    <col min="8194" max="8194" width="24.5703125" style="11" customWidth="1"/>
    <col min="8195" max="8195" width="20.42578125" style="11" customWidth="1"/>
    <col min="8196" max="8196" width="9.140625" style="11"/>
    <col min="8197" max="8197" width="27.7109375" style="11" customWidth="1"/>
    <col min="8198" max="8198" width="5.140625" style="11" bestFit="1" customWidth="1"/>
    <col min="8199" max="8199" width="15.5703125" style="11" customWidth="1"/>
    <col min="8200" max="8200" width="11.5703125" style="11" bestFit="1" customWidth="1"/>
    <col min="8201" max="8201" width="9.140625" style="11"/>
    <col min="8202" max="8202" width="12.7109375" style="11" bestFit="1" customWidth="1"/>
    <col min="8203" max="8203" width="11.42578125" style="11" bestFit="1" customWidth="1"/>
    <col min="8204" max="8446" width="9.140625" style="11"/>
    <col min="8447" max="8447" width="30.42578125" style="11" customWidth="1"/>
    <col min="8448" max="8448" width="3.85546875" style="11" bestFit="1" customWidth="1"/>
    <col min="8449" max="8449" width="9" style="11" customWidth="1"/>
    <col min="8450" max="8450" width="24.5703125" style="11" customWidth="1"/>
    <col min="8451" max="8451" width="20.42578125" style="11" customWidth="1"/>
    <col min="8452" max="8452" width="9.140625" style="11"/>
    <col min="8453" max="8453" width="27.7109375" style="11" customWidth="1"/>
    <col min="8454" max="8454" width="5.140625" style="11" bestFit="1" customWidth="1"/>
    <col min="8455" max="8455" width="15.5703125" style="11" customWidth="1"/>
    <col min="8456" max="8456" width="11.5703125" style="11" bestFit="1" customWidth="1"/>
    <col min="8457" max="8457" width="9.140625" style="11"/>
    <col min="8458" max="8458" width="12.7109375" style="11" bestFit="1" customWidth="1"/>
    <col min="8459" max="8459" width="11.42578125" style="11" bestFit="1" customWidth="1"/>
    <col min="8460" max="8702" width="9.140625" style="11"/>
    <col min="8703" max="8703" width="30.42578125" style="11" customWidth="1"/>
    <col min="8704" max="8704" width="3.85546875" style="11" bestFit="1" customWidth="1"/>
    <col min="8705" max="8705" width="9" style="11" customWidth="1"/>
    <col min="8706" max="8706" width="24.5703125" style="11" customWidth="1"/>
    <col min="8707" max="8707" width="20.42578125" style="11" customWidth="1"/>
    <col min="8708" max="8708" width="9.140625" style="11"/>
    <col min="8709" max="8709" width="27.7109375" style="11" customWidth="1"/>
    <col min="8710" max="8710" width="5.140625" style="11" bestFit="1" customWidth="1"/>
    <col min="8711" max="8711" width="15.5703125" style="11" customWidth="1"/>
    <col min="8712" max="8712" width="11.5703125" style="11" bestFit="1" customWidth="1"/>
    <col min="8713" max="8713" width="9.140625" style="11"/>
    <col min="8714" max="8714" width="12.7109375" style="11" bestFit="1" customWidth="1"/>
    <col min="8715" max="8715" width="11.42578125" style="11" bestFit="1" customWidth="1"/>
    <col min="8716" max="8958" width="9.140625" style="11"/>
    <col min="8959" max="8959" width="30.42578125" style="11" customWidth="1"/>
    <col min="8960" max="8960" width="3.85546875" style="11" bestFit="1" customWidth="1"/>
    <col min="8961" max="8961" width="9" style="11" customWidth="1"/>
    <col min="8962" max="8962" width="24.5703125" style="11" customWidth="1"/>
    <col min="8963" max="8963" width="20.42578125" style="11" customWidth="1"/>
    <col min="8964" max="8964" width="9.140625" style="11"/>
    <col min="8965" max="8965" width="27.7109375" style="11" customWidth="1"/>
    <col min="8966" max="8966" width="5.140625" style="11" bestFit="1" customWidth="1"/>
    <col min="8967" max="8967" width="15.5703125" style="11" customWidth="1"/>
    <col min="8968" max="8968" width="11.5703125" style="11" bestFit="1" customWidth="1"/>
    <col min="8969" max="8969" width="9.140625" style="11"/>
    <col min="8970" max="8970" width="12.7109375" style="11" bestFit="1" customWidth="1"/>
    <col min="8971" max="8971" width="11.42578125" style="11" bestFit="1" customWidth="1"/>
    <col min="8972" max="9214" width="9.140625" style="11"/>
    <col min="9215" max="9215" width="30.42578125" style="11" customWidth="1"/>
    <col min="9216" max="9216" width="3.85546875" style="11" bestFit="1" customWidth="1"/>
    <col min="9217" max="9217" width="9" style="11" customWidth="1"/>
    <col min="9218" max="9218" width="24.5703125" style="11" customWidth="1"/>
    <col min="9219" max="9219" width="20.42578125" style="11" customWidth="1"/>
    <col min="9220" max="9220" width="9.140625" style="11"/>
    <col min="9221" max="9221" width="27.7109375" style="11" customWidth="1"/>
    <col min="9222" max="9222" width="5.140625" style="11" bestFit="1" customWidth="1"/>
    <col min="9223" max="9223" width="15.5703125" style="11" customWidth="1"/>
    <col min="9224" max="9224" width="11.5703125" style="11" bestFit="1" customWidth="1"/>
    <col min="9225" max="9225" width="9.140625" style="11"/>
    <col min="9226" max="9226" width="12.7109375" style="11" bestFit="1" customWidth="1"/>
    <col min="9227" max="9227" width="11.42578125" style="11" bestFit="1" customWidth="1"/>
    <col min="9228" max="9470" width="9.140625" style="11"/>
    <col min="9471" max="9471" width="30.42578125" style="11" customWidth="1"/>
    <col min="9472" max="9472" width="3.85546875" style="11" bestFit="1" customWidth="1"/>
    <col min="9473" max="9473" width="9" style="11" customWidth="1"/>
    <col min="9474" max="9474" width="24.5703125" style="11" customWidth="1"/>
    <col min="9475" max="9475" width="20.42578125" style="11" customWidth="1"/>
    <col min="9476" max="9476" width="9.140625" style="11"/>
    <col min="9477" max="9477" width="27.7109375" style="11" customWidth="1"/>
    <col min="9478" max="9478" width="5.140625" style="11" bestFit="1" customWidth="1"/>
    <col min="9479" max="9479" width="15.5703125" style="11" customWidth="1"/>
    <col min="9480" max="9480" width="11.5703125" style="11" bestFit="1" customWidth="1"/>
    <col min="9481" max="9481" width="9.140625" style="11"/>
    <col min="9482" max="9482" width="12.7109375" style="11" bestFit="1" customWidth="1"/>
    <col min="9483" max="9483" width="11.42578125" style="11" bestFit="1" customWidth="1"/>
    <col min="9484" max="9726" width="9.140625" style="11"/>
    <col min="9727" max="9727" width="30.42578125" style="11" customWidth="1"/>
    <col min="9728" max="9728" width="3.85546875" style="11" bestFit="1" customWidth="1"/>
    <col min="9729" max="9729" width="9" style="11" customWidth="1"/>
    <col min="9730" max="9730" width="24.5703125" style="11" customWidth="1"/>
    <col min="9731" max="9731" width="20.42578125" style="11" customWidth="1"/>
    <col min="9732" max="9732" width="9.140625" style="11"/>
    <col min="9733" max="9733" width="27.7109375" style="11" customWidth="1"/>
    <col min="9734" max="9734" width="5.140625" style="11" bestFit="1" customWidth="1"/>
    <col min="9735" max="9735" width="15.5703125" style="11" customWidth="1"/>
    <col min="9736" max="9736" width="11.5703125" style="11" bestFit="1" customWidth="1"/>
    <col min="9737" max="9737" width="9.140625" style="11"/>
    <col min="9738" max="9738" width="12.7109375" style="11" bestFit="1" customWidth="1"/>
    <col min="9739" max="9739" width="11.42578125" style="11" bestFit="1" customWidth="1"/>
    <col min="9740" max="9982" width="9.140625" style="11"/>
    <col min="9983" max="9983" width="30.42578125" style="11" customWidth="1"/>
    <col min="9984" max="9984" width="3.85546875" style="11" bestFit="1" customWidth="1"/>
    <col min="9985" max="9985" width="9" style="11" customWidth="1"/>
    <col min="9986" max="9986" width="24.5703125" style="11" customWidth="1"/>
    <col min="9987" max="9987" width="20.42578125" style="11" customWidth="1"/>
    <col min="9988" max="9988" width="9.140625" style="11"/>
    <col min="9989" max="9989" width="27.7109375" style="11" customWidth="1"/>
    <col min="9990" max="9990" width="5.140625" style="11" bestFit="1" customWidth="1"/>
    <col min="9991" max="9991" width="15.5703125" style="11" customWidth="1"/>
    <col min="9992" max="9992" width="11.5703125" style="11" bestFit="1" customWidth="1"/>
    <col min="9993" max="9993" width="9.140625" style="11"/>
    <col min="9994" max="9994" width="12.7109375" style="11" bestFit="1" customWidth="1"/>
    <col min="9995" max="9995" width="11.42578125" style="11" bestFit="1" customWidth="1"/>
    <col min="9996" max="10238" width="9.140625" style="11"/>
    <col min="10239" max="10239" width="30.42578125" style="11" customWidth="1"/>
    <col min="10240" max="10240" width="3.85546875" style="11" bestFit="1" customWidth="1"/>
    <col min="10241" max="10241" width="9" style="11" customWidth="1"/>
    <col min="10242" max="10242" width="24.5703125" style="11" customWidth="1"/>
    <col min="10243" max="10243" width="20.42578125" style="11" customWidth="1"/>
    <col min="10244" max="10244" width="9.140625" style="11"/>
    <col min="10245" max="10245" width="27.7109375" style="11" customWidth="1"/>
    <col min="10246" max="10246" width="5.140625" style="11" bestFit="1" customWidth="1"/>
    <col min="10247" max="10247" width="15.5703125" style="11" customWidth="1"/>
    <col min="10248" max="10248" width="11.5703125" style="11" bestFit="1" customWidth="1"/>
    <col min="10249" max="10249" width="9.140625" style="11"/>
    <col min="10250" max="10250" width="12.7109375" style="11" bestFit="1" customWidth="1"/>
    <col min="10251" max="10251" width="11.42578125" style="11" bestFit="1" customWidth="1"/>
    <col min="10252" max="10494" width="9.140625" style="11"/>
    <col min="10495" max="10495" width="30.42578125" style="11" customWidth="1"/>
    <col min="10496" max="10496" width="3.85546875" style="11" bestFit="1" customWidth="1"/>
    <col min="10497" max="10497" width="9" style="11" customWidth="1"/>
    <col min="10498" max="10498" width="24.5703125" style="11" customWidth="1"/>
    <col min="10499" max="10499" width="20.42578125" style="11" customWidth="1"/>
    <col min="10500" max="10500" width="9.140625" style="11"/>
    <col min="10501" max="10501" width="27.7109375" style="11" customWidth="1"/>
    <col min="10502" max="10502" width="5.140625" style="11" bestFit="1" customWidth="1"/>
    <col min="10503" max="10503" width="15.5703125" style="11" customWidth="1"/>
    <col min="10504" max="10504" width="11.5703125" style="11" bestFit="1" customWidth="1"/>
    <col min="10505" max="10505" width="9.140625" style="11"/>
    <col min="10506" max="10506" width="12.7109375" style="11" bestFit="1" customWidth="1"/>
    <col min="10507" max="10507" width="11.42578125" style="11" bestFit="1" customWidth="1"/>
    <col min="10508" max="10750" width="9.140625" style="11"/>
    <col min="10751" max="10751" width="30.42578125" style="11" customWidth="1"/>
    <col min="10752" max="10752" width="3.85546875" style="11" bestFit="1" customWidth="1"/>
    <col min="10753" max="10753" width="9" style="11" customWidth="1"/>
    <col min="10754" max="10754" width="24.5703125" style="11" customWidth="1"/>
    <col min="10755" max="10755" width="20.42578125" style="11" customWidth="1"/>
    <col min="10756" max="10756" width="9.140625" style="11"/>
    <col min="10757" max="10757" width="27.7109375" style="11" customWidth="1"/>
    <col min="10758" max="10758" width="5.140625" style="11" bestFit="1" customWidth="1"/>
    <col min="10759" max="10759" width="15.5703125" style="11" customWidth="1"/>
    <col min="10760" max="10760" width="11.5703125" style="11" bestFit="1" customWidth="1"/>
    <col min="10761" max="10761" width="9.140625" style="11"/>
    <col min="10762" max="10762" width="12.7109375" style="11" bestFit="1" customWidth="1"/>
    <col min="10763" max="10763" width="11.42578125" style="11" bestFit="1" customWidth="1"/>
    <col min="10764" max="11006" width="9.140625" style="11"/>
    <col min="11007" max="11007" width="30.42578125" style="11" customWidth="1"/>
    <col min="11008" max="11008" width="3.85546875" style="11" bestFit="1" customWidth="1"/>
    <col min="11009" max="11009" width="9" style="11" customWidth="1"/>
    <col min="11010" max="11010" width="24.5703125" style="11" customWidth="1"/>
    <col min="11011" max="11011" width="20.42578125" style="11" customWidth="1"/>
    <col min="11012" max="11012" width="9.140625" style="11"/>
    <col min="11013" max="11013" width="27.7109375" style="11" customWidth="1"/>
    <col min="11014" max="11014" width="5.140625" style="11" bestFit="1" customWidth="1"/>
    <col min="11015" max="11015" width="15.5703125" style="11" customWidth="1"/>
    <col min="11016" max="11016" width="11.5703125" style="11" bestFit="1" customWidth="1"/>
    <col min="11017" max="11017" width="9.140625" style="11"/>
    <col min="11018" max="11018" width="12.7109375" style="11" bestFit="1" customWidth="1"/>
    <col min="11019" max="11019" width="11.42578125" style="11" bestFit="1" customWidth="1"/>
    <col min="11020" max="11262" width="9.140625" style="11"/>
    <col min="11263" max="11263" width="30.42578125" style="11" customWidth="1"/>
    <col min="11264" max="11264" width="3.85546875" style="11" bestFit="1" customWidth="1"/>
    <col min="11265" max="11265" width="9" style="11" customWidth="1"/>
    <col min="11266" max="11266" width="24.5703125" style="11" customWidth="1"/>
    <col min="11267" max="11267" width="20.42578125" style="11" customWidth="1"/>
    <col min="11268" max="11268" width="9.140625" style="11"/>
    <col min="11269" max="11269" width="27.7109375" style="11" customWidth="1"/>
    <col min="11270" max="11270" width="5.140625" style="11" bestFit="1" customWidth="1"/>
    <col min="11271" max="11271" width="15.5703125" style="11" customWidth="1"/>
    <col min="11272" max="11272" width="11.5703125" style="11" bestFit="1" customWidth="1"/>
    <col min="11273" max="11273" width="9.140625" style="11"/>
    <col min="11274" max="11274" width="12.7109375" style="11" bestFit="1" customWidth="1"/>
    <col min="11275" max="11275" width="11.42578125" style="11" bestFit="1" customWidth="1"/>
    <col min="11276" max="11518" width="9.140625" style="11"/>
    <col min="11519" max="11519" width="30.42578125" style="11" customWidth="1"/>
    <col min="11520" max="11520" width="3.85546875" style="11" bestFit="1" customWidth="1"/>
    <col min="11521" max="11521" width="9" style="11" customWidth="1"/>
    <col min="11522" max="11522" width="24.5703125" style="11" customWidth="1"/>
    <col min="11523" max="11523" width="20.42578125" style="11" customWidth="1"/>
    <col min="11524" max="11524" width="9.140625" style="11"/>
    <col min="11525" max="11525" width="27.7109375" style="11" customWidth="1"/>
    <col min="11526" max="11526" width="5.140625" style="11" bestFit="1" customWidth="1"/>
    <col min="11527" max="11527" width="15.5703125" style="11" customWidth="1"/>
    <col min="11528" max="11528" width="11.5703125" style="11" bestFit="1" customWidth="1"/>
    <col min="11529" max="11529" width="9.140625" style="11"/>
    <col min="11530" max="11530" width="12.7109375" style="11" bestFit="1" customWidth="1"/>
    <col min="11531" max="11531" width="11.42578125" style="11" bestFit="1" customWidth="1"/>
    <col min="11532" max="11774" width="9.140625" style="11"/>
    <col min="11775" max="11775" width="30.42578125" style="11" customWidth="1"/>
    <col min="11776" max="11776" width="3.85546875" style="11" bestFit="1" customWidth="1"/>
    <col min="11777" max="11777" width="9" style="11" customWidth="1"/>
    <col min="11778" max="11778" width="24.5703125" style="11" customWidth="1"/>
    <col min="11779" max="11779" width="20.42578125" style="11" customWidth="1"/>
    <col min="11780" max="11780" width="9.140625" style="11"/>
    <col min="11781" max="11781" width="27.7109375" style="11" customWidth="1"/>
    <col min="11782" max="11782" width="5.140625" style="11" bestFit="1" customWidth="1"/>
    <col min="11783" max="11783" width="15.5703125" style="11" customWidth="1"/>
    <col min="11784" max="11784" width="11.5703125" style="11" bestFit="1" customWidth="1"/>
    <col min="11785" max="11785" width="9.140625" style="11"/>
    <col min="11786" max="11786" width="12.7109375" style="11" bestFit="1" customWidth="1"/>
    <col min="11787" max="11787" width="11.42578125" style="11" bestFit="1" customWidth="1"/>
    <col min="11788" max="12030" width="9.140625" style="11"/>
    <col min="12031" max="12031" width="30.42578125" style="11" customWidth="1"/>
    <col min="12032" max="12032" width="3.85546875" style="11" bestFit="1" customWidth="1"/>
    <col min="12033" max="12033" width="9" style="11" customWidth="1"/>
    <col min="12034" max="12034" width="24.5703125" style="11" customWidth="1"/>
    <col min="12035" max="12035" width="20.42578125" style="11" customWidth="1"/>
    <col min="12036" max="12036" width="9.140625" style="11"/>
    <col min="12037" max="12037" width="27.7109375" style="11" customWidth="1"/>
    <col min="12038" max="12038" width="5.140625" style="11" bestFit="1" customWidth="1"/>
    <col min="12039" max="12039" width="15.5703125" style="11" customWidth="1"/>
    <col min="12040" max="12040" width="11.5703125" style="11" bestFit="1" customWidth="1"/>
    <col min="12041" max="12041" width="9.140625" style="11"/>
    <col min="12042" max="12042" width="12.7109375" style="11" bestFit="1" customWidth="1"/>
    <col min="12043" max="12043" width="11.42578125" style="11" bestFit="1" customWidth="1"/>
    <col min="12044" max="12286" width="9.140625" style="11"/>
    <col min="12287" max="12287" width="30.42578125" style="11" customWidth="1"/>
    <col min="12288" max="12288" width="3.85546875" style="11" bestFit="1" customWidth="1"/>
    <col min="12289" max="12289" width="9" style="11" customWidth="1"/>
    <col min="12290" max="12290" width="24.5703125" style="11" customWidth="1"/>
    <col min="12291" max="12291" width="20.42578125" style="11" customWidth="1"/>
    <col min="12292" max="12292" width="9.140625" style="11"/>
    <col min="12293" max="12293" width="27.7109375" style="11" customWidth="1"/>
    <col min="12294" max="12294" width="5.140625" style="11" bestFit="1" customWidth="1"/>
    <col min="12295" max="12295" width="15.5703125" style="11" customWidth="1"/>
    <col min="12296" max="12296" width="11.5703125" style="11" bestFit="1" customWidth="1"/>
    <col min="12297" max="12297" width="9.140625" style="11"/>
    <col min="12298" max="12298" width="12.7109375" style="11" bestFit="1" customWidth="1"/>
    <col min="12299" max="12299" width="11.42578125" style="11" bestFit="1" customWidth="1"/>
    <col min="12300" max="12542" width="9.140625" style="11"/>
    <col min="12543" max="12543" width="30.42578125" style="11" customWidth="1"/>
    <col min="12544" max="12544" width="3.85546875" style="11" bestFit="1" customWidth="1"/>
    <col min="12545" max="12545" width="9" style="11" customWidth="1"/>
    <col min="12546" max="12546" width="24.5703125" style="11" customWidth="1"/>
    <col min="12547" max="12547" width="20.42578125" style="11" customWidth="1"/>
    <col min="12548" max="12548" width="9.140625" style="11"/>
    <col min="12549" max="12549" width="27.7109375" style="11" customWidth="1"/>
    <col min="12550" max="12550" width="5.140625" style="11" bestFit="1" customWidth="1"/>
    <col min="12551" max="12551" width="15.5703125" style="11" customWidth="1"/>
    <col min="12552" max="12552" width="11.5703125" style="11" bestFit="1" customWidth="1"/>
    <col min="12553" max="12553" width="9.140625" style="11"/>
    <col min="12554" max="12554" width="12.7109375" style="11" bestFit="1" customWidth="1"/>
    <col min="12555" max="12555" width="11.42578125" style="11" bestFit="1" customWidth="1"/>
    <col min="12556" max="12798" width="9.140625" style="11"/>
    <col min="12799" max="12799" width="30.42578125" style="11" customWidth="1"/>
    <col min="12800" max="12800" width="3.85546875" style="11" bestFit="1" customWidth="1"/>
    <col min="12801" max="12801" width="9" style="11" customWidth="1"/>
    <col min="12802" max="12802" width="24.5703125" style="11" customWidth="1"/>
    <col min="12803" max="12803" width="20.42578125" style="11" customWidth="1"/>
    <col min="12804" max="12804" width="9.140625" style="11"/>
    <col min="12805" max="12805" width="27.7109375" style="11" customWidth="1"/>
    <col min="12806" max="12806" width="5.140625" style="11" bestFit="1" customWidth="1"/>
    <col min="12807" max="12807" width="15.5703125" style="11" customWidth="1"/>
    <col min="12808" max="12808" width="11.5703125" style="11" bestFit="1" customWidth="1"/>
    <col min="12809" max="12809" width="9.140625" style="11"/>
    <col min="12810" max="12810" width="12.7109375" style="11" bestFit="1" customWidth="1"/>
    <col min="12811" max="12811" width="11.42578125" style="11" bestFit="1" customWidth="1"/>
    <col min="12812" max="13054" width="9.140625" style="11"/>
    <col min="13055" max="13055" width="30.42578125" style="11" customWidth="1"/>
    <col min="13056" max="13056" width="3.85546875" style="11" bestFit="1" customWidth="1"/>
    <col min="13057" max="13057" width="9" style="11" customWidth="1"/>
    <col min="13058" max="13058" width="24.5703125" style="11" customWidth="1"/>
    <col min="13059" max="13059" width="20.42578125" style="11" customWidth="1"/>
    <col min="13060" max="13060" width="9.140625" style="11"/>
    <col min="13061" max="13061" width="27.7109375" style="11" customWidth="1"/>
    <col min="13062" max="13062" width="5.140625" style="11" bestFit="1" customWidth="1"/>
    <col min="13063" max="13063" width="15.5703125" style="11" customWidth="1"/>
    <col min="13064" max="13064" width="11.5703125" style="11" bestFit="1" customWidth="1"/>
    <col min="13065" max="13065" width="9.140625" style="11"/>
    <col min="13066" max="13066" width="12.7109375" style="11" bestFit="1" customWidth="1"/>
    <col min="13067" max="13067" width="11.42578125" style="11" bestFit="1" customWidth="1"/>
    <col min="13068" max="13310" width="9.140625" style="11"/>
    <col min="13311" max="13311" width="30.42578125" style="11" customWidth="1"/>
    <col min="13312" max="13312" width="3.85546875" style="11" bestFit="1" customWidth="1"/>
    <col min="13313" max="13313" width="9" style="11" customWidth="1"/>
    <col min="13314" max="13314" width="24.5703125" style="11" customWidth="1"/>
    <col min="13315" max="13315" width="20.42578125" style="11" customWidth="1"/>
    <col min="13316" max="13316" width="9.140625" style="11"/>
    <col min="13317" max="13317" width="27.7109375" style="11" customWidth="1"/>
    <col min="13318" max="13318" width="5.140625" style="11" bestFit="1" customWidth="1"/>
    <col min="13319" max="13319" width="15.5703125" style="11" customWidth="1"/>
    <col min="13320" max="13320" width="11.5703125" style="11" bestFit="1" customWidth="1"/>
    <col min="13321" max="13321" width="9.140625" style="11"/>
    <col min="13322" max="13322" width="12.7109375" style="11" bestFit="1" customWidth="1"/>
    <col min="13323" max="13323" width="11.42578125" style="11" bestFit="1" customWidth="1"/>
    <col min="13324" max="13566" width="9.140625" style="11"/>
    <col min="13567" max="13567" width="30.42578125" style="11" customWidth="1"/>
    <col min="13568" max="13568" width="3.85546875" style="11" bestFit="1" customWidth="1"/>
    <col min="13569" max="13569" width="9" style="11" customWidth="1"/>
    <col min="13570" max="13570" width="24.5703125" style="11" customWidth="1"/>
    <col min="13571" max="13571" width="20.42578125" style="11" customWidth="1"/>
    <col min="13572" max="13572" width="9.140625" style="11"/>
    <col min="13573" max="13573" width="27.7109375" style="11" customWidth="1"/>
    <col min="13574" max="13574" width="5.140625" style="11" bestFit="1" customWidth="1"/>
    <col min="13575" max="13575" width="15.5703125" style="11" customWidth="1"/>
    <col min="13576" max="13576" width="11.5703125" style="11" bestFit="1" customWidth="1"/>
    <col min="13577" max="13577" width="9.140625" style="11"/>
    <col min="13578" max="13578" width="12.7109375" style="11" bestFit="1" customWidth="1"/>
    <col min="13579" max="13579" width="11.42578125" style="11" bestFit="1" customWidth="1"/>
    <col min="13580" max="13822" width="9.140625" style="11"/>
    <col min="13823" max="13823" width="30.42578125" style="11" customWidth="1"/>
    <col min="13824" max="13824" width="3.85546875" style="11" bestFit="1" customWidth="1"/>
    <col min="13825" max="13825" width="9" style="11" customWidth="1"/>
    <col min="13826" max="13826" width="24.5703125" style="11" customWidth="1"/>
    <col min="13827" max="13827" width="20.42578125" style="11" customWidth="1"/>
    <col min="13828" max="13828" width="9.140625" style="11"/>
    <col min="13829" max="13829" width="27.7109375" style="11" customWidth="1"/>
    <col min="13830" max="13830" width="5.140625" style="11" bestFit="1" customWidth="1"/>
    <col min="13831" max="13831" width="15.5703125" style="11" customWidth="1"/>
    <col min="13832" max="13832" width="11.5703125" style="11" bestFit="1" customWidth="1"/>
    <col min="13833" max="13833" width="9.140625" style="11"/>
    <col min="13834" max="13834" width="12.7109375" style="11" bestFit="1" customWidth="1"/>
    <col min="13835" max="13835" width="11.42578125" style="11" bestFit="1" customWidth="1"/>
    <col min="13836" max="14078" width="9.140625" style="11"/>
    <col min="14079" max="14079" width="30.42578125" style="11" customWidth="1"/>
    <col min="14080" max="14080" width="3.85546875" style="11" bestFit="1" customWidth="1"/>
    <col min="14081" max="14081" width="9" style="11" customWidth="1"/>
    <col min="14082" max="14082" width="24.5703125" style="11" customWidth="1"/>
    <col min="14083" max="14083" width="20.42578125" style="11" customWidth="1"/>
    <col min="14084" max="14084" width="9.140625" style="11"/>
    <col min="14085" max="14085" width="27.7109375" style="11" customWidth="1"/>
    <col min="14086" max="14086" width="5.140625" style="11" bestFit="1" customWidth="1"/>
    <col min="14087" max="14087" width="15.5703125" style="11" customWidth="1"/>
    <col min="14088" max="14088" width="11.5703125" style="11" bestFit="1" customWidth="1"/>
    <col min="14089" max="14089" width="9.140625" style="11"/>
    <col min="14090" max="14090" width="12.7109375" style="11" bestFit="1" customWidth="1"/>
    <col min="14091" max="14091" width="11.42578125" style="11" bestFit="1" customWidth="1"/>
    <col min="14092" max="14334" width="9.140625" style="11"/>
    <col min="14335" max="14335" width="30.42578125" style="11" customWidth="1"/>
    <col min="14336" max="14336" width="3.85546875" style="11" bestFit="1" customWidth="1"/>
    <col min="14337" max="14337" width="9" style="11" customWidth="1"/>
    <col min="14338" max="14338" width="24.5703125" style="11" customWidth="1"/>
    <col min="14339" max="14339" width="20.42578125" style="11" customWidth="1"/>
    <col min="14340" max="14340" width="9.140625" style="11"/>
    <col min="14341" max="14341" width="27.7109375" style="11" customWidth="1"/>
    <col min="14342" max="14342" width="5.140625" style="11" bestFit="1" customWidth="1"/>
    <col min="14343" max="14343" width="15.5703125" style="11" customWidth="1"/>
    <col min="14344" max="14344" width="11.5703125" style="11" bestFit="1" customWidth="1"/>
    <col min="14345" max="14345" width="9.140625" style="11"/>
    <col min="14346" max="14346" width="12.7109375" style="11" bestFit="1" customWidth="1"/>
    <col min="14347" max="14347" width="11.42578125" style="11" bestFit="1" customWidth="1"/>
    <col min="14348" max="14590" width="9.140625" style="11"/>
    <col min="14591" max="14591" width="30.42578125" style="11" customWidth="1"/>
    <col min="14592" max="14592" width="3.85546875" style="11" bestFit="1" customWidth="1"/>
    <col min="14593" max="14593" width="9" style="11" customWidth="1"/>
    <col min="14594" max="14594" width="24.5703125" style="11" customWidth="1"/>
    <col min="14595" max="14595" width="20.42578125" style="11" customWidth="1"/>
    <col min="14596" max="14596" width="9.140625" style="11"/>
    <col min="14597" max="14597" width="27.7109375" style="11" customWidth="1"/>
    <col min="14598" max="14598" width="5.140625" style="11" bestFit="1" customWidth="1"/>
    <col min="14599" max="14599" width="15.5703125" style="11" customWidth="1"/>
    <col min="14600" max="14600" width="11.5703125" style="11" bestFit="1" customWidth="1"/>
    <col min="14601" max="14601" width="9.140625" style="11"/>
    <col min="14602" max="14602" width="12.7109375" style="11" bestFit="1" customWidth="1"/>
    <col min="14603" max="14603" width="11.42578125" style="11" bestFit="1" customWidth="1"/>
    <col min="14604" max="14846" width="9.140625" style="11"/>
    <col min="14847" max="14847" width="30.42578125" style="11" customWidth="1"/>
    <col min="14848" max="14848" width="3.85546875" style="11" bestFit="1" customWidth="1"/>
    <col min="14849" max="14849" width="9" style="11" customWidth="1"/>
    <col min="14850" max="14850" width="24.5703125" style="11" customWidth="1"/>
    <col min="14851" max="14851" width="20.42578125" style="11" customWidth="1"/>
    <col min="14852" max="14852" width="9.140625" style="11"/>
    <col min="14853" max="14853" width="27.7109375" style="11" customWidth="1"/>
    <col min="14854" max="14854" width="5.140625" style="11" bestFit="1" customWidth="1"/>
    <col min="14855" max="14855" width="15.5703125" style="11" customWidth="1"/>
    <col min="14856" max="14856" width="11.5703125" style="11" bestFit="1" customWidth="1"/>
    <col min="14857" max="14857" width="9.140625" style="11"/>
    <col min="14858" max="14858" width="12.7109375" style="11" bestFit="1" customWidth="1"/>
    <col min="14859" max="14859" width="11.42578125" style="11" bestFit="1" customWidth="1"/>
    <col min="14860" max="15102" width="9.140625" style="11"/>
    <col min="15103" max="15103" width="30.42578125" style="11" customWidth="1"/>
    <col min="15104" max="15104" width="3.85546875" style="11" bestFit="1" customWidth="1"/>
    <col min="15105" max="15105" width="9" style="11" customWidth="1"/>
    <col min="15106" max="15106" width="24.5703125" style="11" customWidth="1"/>
    <col min="15107" max="15107" width="20.42578125" style="11" customWidth="1"/>
    <col min="15108" max="15108" width="9.140625" style="11"/>
    <col min="15109" max="15109" width="27.7109375" style="11" customWidth="1"/>
    <col min="15110" max="15110" width="5.140625" style="11" bestFit="1" customWidth="1"/>
    <col min="15111" max="15111" width="15.5703125" style="11" customWidth="1"/>
    <col min="15112" max="15112" width="11.5703125" style="11" bestFit="1" customWidth="1"/>
    <col min="15113" max="15113" width="9.140625" style="11"/>
    <col min="15114" max="15114" width="12.7109375" style="11" bestFit="1" customWidth="1"/>
    <col min="15115" max="15115" width="11.42578125" style="11" bestFit="1" customWidth="1"/>
    <col min="15116" max="15358" width="9.140625" style="11"/>
    <col min="15359" max="15359" width="30.42578125" style="11" customWidth="1"/>
    <col min="15360" max="15360" width="3.85546875" style="11" bestFit="1" customWidth="1"/>
    <col min="15361" max="15361" width="9" style="11" customWidth="1"/>
    <col min="15362" max="15362" width="24.5703125" style="11" customWidth="1"/>
    <col min="15363" max="15363" width="20.42578125" style="11" customWidth="1"/>
    <col min="15364" max="15364" width="9.140625" style="11"/>
    <col min="15365" max="15365" width="27.7109375" style="11" customWidth="1"/>
    <col min="15366" max="15366" width="5.140625" style="11" bestFit="1" customWidth="1"/>
    <col min="15367" max="15367" width="15.5703125" style="11" customWidth="1"/>
    <col min="15368" max="15368" width="11.5703125" style="11" bestFit="1" customWidth="1"/>
    <col min="15369" max="15369" width="9.140625" style="11"/>
    <col min="15370" max="15370" width="12.7109375" style="11" bestFit="1" customWidth="1"/>
    <col min="15371" max="15371" width="11.42578125" style="11" bestFit="1" customWidth="1"/>
    <col min="15372" max="15614" width="9.140625" style="11"/>
    <col min="15615" max="15615" width="30.42578125" style="11" customWidth="1"/>
    <col min="15616" max="15616" width="3.85546875" style="11" bestFit="1" customWidth="1"/>
    <col min="15617" max="15617" width="9" style="11" customWidth="1"/>
    <col min="15618" max="15618" width="24.5703125" style="11" customWidth="1"/>
    <col min="15619" max="15619" width="20.42578125" style="11" customWidth="1"/>
    <col min="15620" max="15620" width="9.140625" style="11"/>
    <col min="15621" max="15621" width="27.7109375" style="11" customWidth="1"/>
    <col min="15622" max="15622" width="5.140625" style="11" bestFit="1" customWidth="1"/>
    <col min="15623" max="15623" width="15.5703125" style="11" customWidth="1"/>
    <col min="15624" max="15624" width="11.5703125" style="11" bestFit="1" customWidth="1"/>
    <col min="15625" max="15625" width="9.140625" style="11"/>
    <col min="15626" max="15626" width="12.7109375" style="11" bestFit="1" customWidth="1"/>
    <col min="15627" max="15627" width="11.42578125" style="11" bestFit="1" customWidth="1"/>
    <col min="15628" max="15870" width="9.140625" style="11"/>
    <col min="15871" max="15871" width="30.42578125" style="11" customWidth="1"/>
    <col min="15872" max="15872" width="3.85546875" style="11" bestFit="1" customWidth="1"/>
    <col min="15873" max="15873" width="9" style="11" customWidth="1"/>
    <col min="15874" max="15874" width="24.5703125" style="11" customWidth="1"/>
    <col min="15875" max="15875" width="20.42578125" style="11" customWidth="1"/>
    <col min="15876" max="15876" width="9.140625" style="11"/>
    <col min="15877" max="15877" width="27.7109375" style="11" customWidth="1"/>
    <col min="15878" max="15878" width="5.140625" style="11" bestFit="1" customWidth="1"/>
    <col min="15879" max="15879" width="15.5703125" style="11" customWidth="1"/>
    <col min="15880" max="15880" width="11.5703125" style="11" bestFit="1" customWidth="1"/>
    <col min="15881" max="15881" width="9.140625" style="11"/>
    <col min="15882" max="15882" width="12.7109375" style="11" bestFit="1" customWidth="1"/>
    <col min="15883" max="15883" width="11.42578125" style="11" bestFit="1" customWidth="1"/>
    <col min="15884" max="16126" width="9.140625" style="11"/>
    <col min="16127" max="16127" width="30.42578125" style="11" customWidth="1"/>
    <col min="16128" max="16128" width="3.85546875" style="11" bestFit="1" customWidth="1"/>
    <col min="16129" max="16129" width="9" style="11" customWidth="1"/>
    <col min="16130" max="16130" width="24.5703125" style="11" customWidth="1"/>
    <col min="16131" max="16131" width="20.42578125" style="11" customWidth="1"/>
    <col min="16132" max="16132" width="9.140625" style="11"/>
    <col min="16133" max="16133" width="27.7109375" style="11" customWidth="1"/>
    <col min="16134" max="16134" width="5.140625" style="11" bestFit="1" customWidth="1"/>
    <col min="16135" max="16135" width="15.5703125" style="11" customWidth="1"/>
    <col min="16136" max="16136" width="11.5703125" style="11" bestFit="1" customWidth="1"/>
    <col min="16137" max="16137" width="9.140625" style="11"/>
    <col min="16138" max="16138" width="12.7109375" style="11" bestFit="1" customWidth="1"/>
    <col min="16139" max="16139" width="11.42578125" style="11" bestFit="1" customWidth="1"/>
    <col min="16140" max="16384" width="9.140625" style="11"/>
  </cols>
  <sheetData>
    <row r="1" spans="1:9" s="2" customFormat="1" ht="39.950000000000003" customHeight="1" x14ac:dyDescent="0.35">
      <c r="A1" s="226" t="s">
        <v>51</v>
      </c>
      <c r="B1" s="227"/>
      <c r="C1" s="227"/>
      <c r="D1" s="227"/>
      <c r="E1" s="228"/>
      <c r="F1" s="1"/>
      <c r="G1" s="219" t="s">
        <v>133</v>
      </c>
      <c r="H1" s="219"/>
      <c r="I1" s="219"/>
    </row>
    <row r="2" spans="1:9" s="2" customFormat="1" ht="24.95" customHeight="1" thickBot="1" x14ac:dyDescent="0.3">
      <c r="A2" s="229" t="s">
        <v>111</v>
      </c>
      <c r="B2" s="230"/>
      <c r="C2" s="230"/>
      <c r="D2" s="230"/>
      <c r="E2" s="231"/>
      <c r="F2" s="1"/>
      <c r="G2" s="220"/>
      <c r="H2" s="220"/>
      <c r="I2" s="220"/>
    </row>
    <row r="3" spans="1:9" s="2" customFormat="1" ht="36" customHeight="1" x14ac:dyDescent="0.25">
      <c r="A3" s="241" t="s">
        <v>104</v>
      </c>
      <c r="B3" s="241"/>
      <c r="C3" s="241"/>
      <c r="D3" s="242"/>
      <c r="E3" s="242"/>
      <c r="F3" s="1"/>
      <c r="G3" s="221" t="s">
        <v>130</v>
      </c>
      <c r="H3" s="222"/>
      <c r="I3" s="223"/>
    </row>
    <row r="4" spans="1:9" s="2" customFormat="1" x14ac:dyDescent="0.25">
      <c r="A4" s="243" t="s">
        <v>105</v>
      </c>
      <c r="B4" s="243"/>
      <c r="C4" s="243"/>
      <c r="D4" s="224"/>
      <c r="E4" s="224"/>
      <c r="F4" s="1"/>
      <c r="G4" s="188" t="s">
        <v>169</v>
      </c>
      <c r="H4" s="189" t="s">
        <v>80</v>
      </c>
      <c r="I4" s="3">
        <f>8*E19</f>
        <v>0</v>
      </c>
    </row>
    <row r="5" spans="1:9" s="2" customFormat="1" x14ac:dyDescent="0.25">
      <c r="A5" s="225" t="s">
        <v>52</v>
      </c>
      <c r="B5" s="225"/>
      <c r="C5" s="225"/>
      <c r="D5" s="225"/>
      <c r="E5" s="225"/>
      <c r="F5" s="1"/>
      <c r="G5" s="188" t="s">
        <v>170</v>
      </c>
      <c r="H5" s="189" t="s">
        <v>80</v>
      </c>
      <c r="I5" s="3">
        <v>0</v>
      </c>
    </row>
    <row r="6" spans="1:9" s="2" customFormat="1" x14ac:dyDescent="0.25">
      <c r="A6" s="4" t="s">
        <v>53</v>
      </c>
      <c r="B6" s="57" t="s">
        <v>54</v>
      </c>
      <c r="C6" s="246"/>
      <c r="D6" s="247"/>
      <c r="E6" s="248"/>
      <c r="F6" s="1"/>
      <c r="G6" s="188" t="s">
        <v>171</v>
      </c>
      <c r="H6" s="189" t="s">
        <v>80</v>
      </c>
      <c r="I6" s="3">
        <v>0</v>
      </c>
    </row>
    <row r="7" spans="1:9" s="2" customFormat="1" x14ac:dyDescent="0.25">
      <c r="A7" s="4" t="s">
        <v>55</v>
      </c>
      <c r="B7" s="57" t="s">
        <v>56</v>
      </c>
      <c r="C7" s="249" t="s">
        <v>117</v>
      </c>
      <c r="D7" s="250"/>
      <c r="E7" s="251"/>
      <c r="F7" s="1"/>
      <c r="G7" s="188" t="s">
        <v>172</v>
      </c>
      <c r="H7" s="189" t="s">
        <v>80</v>
      </c>
      <c r="I7" s="3">
        <v>0</v>
      </c>
    </row>
    <row r="8" spans="1:9" s="2" customFormat="1" ht="36" customHeight="1" x14ac:dyDescent="0.25">
      <c r="A8" s="4" t="s">
        <v>57</v>
      </c>
      <c r="B8" s="57" t="s">
        <v>58</v>
      </c>
      <c r="C8" s="252"/>
      <c r="D8" s="253"/>
      <c r="E8" s="254"/>
      <c r="F8" s="1"/>
      <c r="G8" s="221" t="s">
        <v>131</v>
      </c>
      <c r="H8" s="222"/>
      <c r="I8" s="223"/>
    </row>
    <row r="9" spans="1:9" s="2" customFormat="1" x14ac:dyDescent="0.25">
      <c r="A9" s="4" t="s">
        <v>59</v>
      </c>
      <c r="B9" s="57" t="s">
        <v>60</v>
      </c>
      <c r="C9" s="238"/>
      <c r="D9" s="239"/>
      <c r="E9" s="240"/>
      <c r="F9" s="1"/>
      <c r="G9" s="188" t="s">
        <v>48</v>
      </c>
      <c r="H9" s="189" t="s">
        <v>2</v>
      </c>
      <c r="I9" s="5">
        <v>0.03</v>
      </c>
    </row>
    <row r="10" spans="1:9" s="2" customFormat="1" x14ac:dyDescent="0.25">
      <c r="A10" s="225" t="s">
        <v>61</v>
      </c>
      <c r="B10" s="225"/>
      <c r="C10" s="225"/>
      <c r="D10" s="225"/>
      <c r="E10" s="225"/>
      <c r="F10" s="1"/>
      <c r="G10" s="188" t="s">
        <v>140</v>
      </c>
      <c r="H10" s="190" t="s">
        <v>136</v>
      </c>
      <c r="I10" s="6"/>
    </row>
    <row r="11" spans="1:9" s="2" customFormat="1" ht="30" customHeight="1" x14ac:dyDescent="0.25">
      <c r="A11" s="255" t="s">
        <v>118</v>
      </c>
      <c r="B11" s="255"/>
      <c r="C11" s="58" t="s">
        <v>62</v>
      </c>
      <c r="D11" s="256" t="s">
        <v>63</v>
      </c>
      <c r="E11" s="256"/>
      <c r="F11" s="1"/>
      <c r="G11" s="191" t="s">
        <v>134</v>
      </c>
      <c r="H11" s="7" t="s">
        <v>136</v>
      </c>
      <c r="I11" s="3"/>
    </row>
    <row r="12" spans="1:9" s="2" customFormat="1" ht="18" customHeight="1" thickBot="1" x14ac:dyDescent="0.3">
      <c r="A12" s="257"/>
      <c r="B12" s="258"/>
      <c r="C12" s="8" t="s">
        <v>64</v>
      </c>
      <c r="D12" s="259"/>
      <c r="E12" s="260"/>
      <c r="F12" s="1"/>
      <c r="G12" s="188" t="s">
        <v>142</v>
      </c>
      <c r="H12" s="190" t="s">
        <v>136</v>
      </c>
      <c r="I12" s="3"/>
    </row>
    <row r="13" spans="1:9" s="2" customFormat="1" ht="30" customHeight="1" x14ac:dyDescent="0.25">
      <c r="A13" s="234" t="s">
        <v>126</v>
      </c>
      <c r="B13" s="235"/>
      <c r="C13" s="235"/>
      <c r="D13" s="235"/>
      <c r="E13" s="235"/>
      <c r="F13" s="1"/>
      <c r="G13" s="191" t="s">
        <v>135</v>
      </c>
      <c r="H13" s="7" t="s">
        <v>2</v>
      </c>
      <c r="I13" s="9"/>
    </row>
    <row r="14" spans="1:9" ht="18" customHeight="1" x14ac:dyDescent="0.25">
      <c r="A14" s="261" t="s">
        <v>65</v>
      </c>
      <c r="B14" s="262"/>
      <c r="C14" s="262"/>
      <c r="D14" s="262"/>
      <c r="E14" s="263"/>
      <c r="G14" s="191" t="s">
        <v>141</v>
      </c>
      <c r="H14" s="190" t="s">
        <v>136</v>
      </c>
      <c r="I14" s="9"/>
    </row>
    <row r="15" spans="1:9" ht="24.95" customHeight="1" x14ac:dyDescent="0.25">
      <c r="A15" s="59">
        <v>1</v>
      </c>
      <c r="B15" s="60" t="s">
        <v>103</v>
      </c>
      <c r="C15" s="236"/>
      <c r="D15" s="236"/>
      <c r="E15" s="237"/>
      <c r="G15" s="191" t="s">
        <v>137</v>
      </c>
      <c r="H15" s="7" t="s">
        <v>136</v>
      </c>
      <c r="I15" s="10"/>
    </row>
    <row r="16" spans="1:9" ht="24.95" customHeight="1" x14ac:dyDescent="0.25">
      <c r="A16" s="59">
        <v>2</v>
      </c>
      <c r="B16" s="60" t="s">
        <v>66</v>
      </c>
      <c r="C16" s="12"/>
      <c r="D16" s="63" t="s">
        <v>144</v>
      </c>
      <c r="E16" s="13">
        <v>1</v>
      </c>
      <c r="G16" s="188" t="s">
        <v>11</v>
      </c>
      <c r="H16" s="190" t="s">
        <v>136</v>
      </c>
      <c r="I16" s="3"/>
    </row>
    <row r="17" spans="1:51" ht="24.95" customHeight="1" x14ac:dyDescent="0.25">
      <c r="A17" s="59">
        <v>3</v>
      </c>
      <c r="B17" s="60" t="s">
        <v>67</v>
      </c>
      <c r="C17" s="14"/>
      <c r="D17" s="64" t="s">
        <v>97</v>
      </c>
      <c r="E17" s="15"/>
      <c r="G17" s="191" t="s">
        <v>143</v>
      </c>
      <c r="H17" s="7" t="s">
        <v>2</v>
      </c>
      <c r="I17" s="3"/>
    </row>
    <row r="18" spans="1:51" ht="30" customHeight="1" x14ac:dyDescent="0.25">
      <c r="A18" s="59">
        <v>4</v>
      </c>
      <c r="B18" s="60" t="s">
        <v>70</v>
      </c>
      <c r="C18" s="206"/>
      <c r="D18" s="64" t="s">
        <v>98</v>
      </c>
      <c r="E18" s="16"/>
      <c r="G18" s="192" t="s">
        <v>20</v>
      </c>
      <c r="H18" s="190" t="s">
        <v>136</v>
      </c>
      <c r="I18" s="3"/>
    </row>
    <row r="19" spans="1:51" ht="30" customHeight="1" thickBot="1" x14ac:dyDescent="0.3">
      <c r="A19" s="61">
        <v>5</v>
      </c>
      <c r="B19" s="62" t="s">
        <v>68</v>
      </c>
      <c r="C19" s="17"/>
      <c r="D19" s="62" t="s">
        <v>96</v>
      </c>
      <c r="E19" s="217"/>
      <c r="G19" s="192" t="s">
        <v>39</v>
      </c>
      <c r="H19" s="190" t="s">
        <v>136</v>
      </c>
      <c r="I19" s="3"/>
    </row>
    <row r="20" spans="1:51" s="2" customFormat="1" ht="30" customHeight="1" thickBot="1" x14ac:dyDescent="0.3">
      <c r="A20" s="232" t="s">
        <v>69</v>
      </c>
      <c r="B20" s="233"/>
      <c r="C20" s="233"/>
      <c r="D20" s="233"/>
      <c r="E20" s="233"/>
      <c r="F20" s="1"/>
      <c r="G20" s="192" t="s">
        <v>41</v>
      </c>
      <c r="H20" s="190" t="s">
        <v>136</v>
      </c>
      <c r="I20" s="3"/>
    </row>
    <row r="21" spans="1:51" s="18" customFormat="1" ht="59.25" customHeight="1" thickBot="1" x14ac:dyDescent="0.3">
      <c r="A21" s="272" t="s">
        <v>161</v>
      </c>
      <c r="B21" s="273"/>
      <c r="C21" s="273"/>
      <c r="D21" s="273"/>
      <c r="E21" s="274"/>
      <c r="F21" s="1"/>
      <c r="G21" s="192" t="s">
        <v>138</v>
      </c>
      <c r="H21" s="190" t="s">
        <v>136</v>
      </c>
      <c r="I21" s="3"/>
    </row>
    <row r="22" spans="1:51" ht="18.75" customHeight="1" thickBot="1" x14ac:dyDescent="0.3">
      <c r="A22" s="65"/>
      <c r="B22" s="267" t="s">
        <v>174</v>
      </c>
      <c r="C22" s="267"/>
      <c r="D22" s="267"/>
      <c r="E22" s="66"/>
      <c r="G22" s="192" t="s">
        <v>40</v>
      </c>
      <c r="H22" s="190" t="s">
        <v>136</v>
      </c>
      <c r="I22" s="3"/>
    </row>
    <row r="23" spans="1:51" ht="30" customHeight="1" x14ac:dyDescent="0.25">
      <c r="A23" s="67">
        <v>1</v>
      </c>
      <c r="B23" s="68" t="s">
        <v>95</v>
      </c>
      <c r="C23" s="69"/>
      <c r="D23" s="70"/>
      <c r="E23" s="71" t="s">
        <v>91</v>
      </c>
      <c r="G23" s="192" t="s">
        <v>139</v>
      </c>
      <c r="H23" s="190" t="s">
        <v>136</v>
      </c>
      <c r="I23" s="19"/>
      <c r="J23" s="1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</row>
    <row r="24" spans="1:51" ht="24.95" customHeight="1" outlineLevel="1" x14ac:dyDescent="0.25">
      <c r="A24" s="72" t="s">
        <v>53</v>
      </c>
      <c r="B24" s="73" t="s">
        <v>28</v>
      </c>
      <c r="C24" s="74"/>
      <c r="D24" s="75"/>
      <c r="E24" s="76">
        <f>ROUND(C17,2)</f>
        <v>0</v>
      </c>
      <c r="G24" s="192" t="s">
        <v>148</v>
      </c>
      <c r="H24" s="190" t="s">
        <v>80</v>
      </c>
      <c r="I24" s="19">
        <v>1</v>
      </c>
      <c r="J24" s="1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</row>
    <row r="25" spans="1:51" ht="24.95" customHeight="1" outlineLevel="1" x14ac:dyDescent="0.25">
      <c r="A25" s="72" t="s">
        <v>55</v>
      </c>
      <c r="B25" s="73" t="s">
        <v>29</v>
      </c>
      <c r="C25" s="21" t="s">
        <v>42</v>
      </c>
      <c r="D25" s="77">
        <f>IF(C25="SIM", 30%,0%)</f>
        <v>0</v>
      </c>
      <c r="E25" s="76">
        <f>IFERROR(ROUND(D25*$E$24,2),"")</f>
        <v>0</v>
      </c>
      <c r="G25" s="193" t="s">
        <v>150</v>
      </c>
      <c r="H25" s="280" t="s">
        <v>149</v>
      </c>
      <c r="I25" s="281"/>
      <c r="J25" s="1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</row>
    <row r="26" spans="1:51" ht="24.95" customHeight="1" outlineLevel="1" x14ac:dyDescent="0.25">
      <c r="A26" s="72" t="s">
        <v>57</v>
      </c>
      <c r="B26" s="73" t="s">
        <v>27</v>
      </c>
      <c r="C26" s="78"/>
      <c r="D26" s="22">
        <v>0</v>
      </c>
      <c r="E26" s="76">
        <f>IFERROR(ROUND(D26*$E$17,2),"")</f>
        <v>0</v>
      </c>
      <c r="G26" s="221" t="s">
        <v>151</v>
      </c>
      <c r="H26" s="222"/>
      <c r="I26" s="223"/>
      <c r="J26" s="1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</row>
    <row r="27" spans="1:51" ht="24.95" customHeight="1" outlineLevel="1" x14ac:dyDescent="0.25">
      <c r="A27" s="72" t="s">
        <v>59</v>
      </c>
      <c r="B27" s="79" t="s">
        <v>30</v>
      </c>
      <c r="C27" s="80"/>
      <c r="D27" s="85">
        <f>IFERROR(ROUND(1/I4*0.2*I5,4),0)</f>
        <v>0</v>
      </c>
      <c r="E27" s="76">
        <f>IFERROR(ROUND(D27*($E$24+$E$25+$E$26),2),"")</f>
        <v>0</v>
      </c>
      <c r="G27" s="192" t="s">
        <v>157</v>
      </c>
      <c r="H27" s="190" t="s">
        <v>2</v>
      </c>
      <c r="I27" s="23">
        <v>0.05</v>
      </c>
      <c r="J27" s="1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</row>
    <row r="28" spans="1:51" ht="24.95" customHeight="1" outlineLevel="1" x14ac:dyDescent="0.25">
      <c r="A28" s="81" t="s">
        <v>71</v>
      </c>
      <c r="B28" s="82" t="s">
        <v>31</v>
      </c>
      <c r="C28" s="83"/>
      <c r="D28" s="86">
        <f>IFERROR(ROUND(1/I4*(60/52.5-1)*1.2*I5,4),0)</f>
        <v>0</v>
      </c>
      <c r="E28" s="76">
        <f t="shared" ref="E28:E30" si="0">IFERROR(ROUND(D28*($E$24+$E$25+$E$26),2),"")</f>
        <v>0</v>
      </c>
      <c r="G28" s="192" t="s">
        <v>158</v>
      </c>
      <c r="H28" s="190" t="s">
        <v>2</v>
      </c>
      <c r="I28" s="23">
        <v>0.1</v>
      </c>
      <c r="J28" s="1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</row>
    <row r="29" spans="1:51" ht="24.95" customHeight="1" outlineLevel="1" x14ac:dyDescent="0.25">
      <c r="A29" s="72" t="s">
        <v>72</v>
      </c>
      <c r="B29" s="79" t="s">
        <v>46</v>
      </c>
      <c r="C29" s="196"/>
      <c r="D29" s="85">
        <f>IFERROR(ROUND(1/I4*1.5*I6,4),0)</f>
        <v>0</v>
      </c>
      <c r="E29" s="76">
        <f t="shared" si="0"/>
        <v>0</v>
      </c>
      <c r="G29" s="192" t="s">
        <v>152</v>
      </c>
      <c r="H29" s="190" t="s">
        <v>163</v>
      </c>
      <c r="I29" s="24"/>
      <c r="J29" s="1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</row>
    <row r="30" spans="1:51" ht="24.95" customHeight="1" outlineLevel="1" x14ac:dyDescent="0.25">
      <c r="A30" s="81" t="s">
        <v>73</v>
      </c>
      <c r="B30" s="79" t="s">
        <v>32</v>
      </c>
      <c r="C30" s="84"/>
      <c r="D30" s="87">
        <f>IFERROR(ROUND(1/I4*2*I7,4),0)</f>
        <v>0</v>
      </c>
      <c r="E30" s="76">
        <f t="shared" si="0"/>
        <v>0</v>
      </c>
      <c r="G30" s="192" t="s">
        <v>176</v>
      </c>
      <c r="H30" s="190" t="s">
        <v>2</v>
      </c>
      <c r="I30" s="218">
        <v>0.51500000000000001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</row>
    <row r="31" spans="1:51" ht="24.95" customHeight="1" outlineLevel="1" x14ac:dyDescent="0.25">
      <c r="A31" s="88" t="s">
        <v>74</v>
      </c>
      <c r="B31" s="26" t="s">
        <v>112</v>
      </c>
      <c r="C31" s="27"/>
      <c r="D31" s="28"/>
      <c r="E31" s="29"/>
      <c r="G31" s="192" t="s">
        <v>177</v>
      </c>
      <c r="H31" s="190" t="s">
        <v>175</v>
      </c>
      <c r="I31" s="24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</row>
    <row r="32" spans="1:51" ht="18.75" customHeight="1" thickBot="1" x14ac:dyDescent="0.3">
      <c r="A32" s="90"/>
      <c r="B32" s="264" t="s">
        <v>110</v>
      </c>
      <c r="C32" s="264"/>
      <c r="D32" s="265"/>
      <c r="E32" s="89">
        <f>SUM(E24:E31)</f>
        <v>0</v>
      </c>
      <c r="G32" s="192" t="s">
        <v>153</v>
      </c>
      <c r="H32" s="190" t="s">
        <v>2</v>
      </c>
      <c r="I32" s="25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</row>
    <row r="33" spans="1:51" ht="27" thickBot="1" x14ac:dyDescent="0.3">
      <c r="A33" s="91"/>
      <c r="B33" s="92"/>
      <c r="C33" s="92"/>
      <c r="D33" s="92"/>
      <c r="E33" s="139"/>
      <c r="G33" s="194" t="s">
        <v>159</v>
      </c>
      <c r="H33" s="190" t="s">
        <v>2</v>
      </c>
      <c r="I33" s="3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</row>
    <row r="34" spans="1:51" ht="30" customHeight="1" x14ac:dyDescent="0.25">
      <c r="A34" s="93">
        <v>2</v>
      </c>
      <c r="B34" s="94" t="s">
        <v>94</v>
      </c>
      <c r="C34" s="95"/>
      <c r="D34" s="96"/>
      <c r="E34" s="97" t="s">
        <v>91</v>
      </c>
      <c r="G34" s="192" t="s">
        <v>160</v>
      </c>
      <c r="H34" s="190" t="s">
        <v>2</v>
      </c>
      <c r="I34" s="195">
        <f>1-I32</f>
        <v>1</v>
      </c>
      <c r="J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</row>
    <row r="35" spans="1:51" ht="18" customHeight="1" outlineLevel="1" x14ac:dyDescent="0.25">
      <c r="A35" s="98" t="s">
        <v>76</v>
      </c>
      <c r="B35" s="99" t="s">
        <v>75</v>
      </c>
      <c r="C35" s="100"/>
      <c r="D35" s="101" t="s">
        <v>2</v>
      </c>
      <c r="E35" s="102" t="s">
        <v>1</v>
      </c>
      <c r="G35" s="192" t="s">
        <v>154</v>
      </c>
      <c r="H35" s="190" t="s">
        <v>2</v>
      </c>
      <c r="I35" s="30"/>
      <c r="P35" s="31"/>
      <c r="Q35" s="31"/>
      <c r="R35" s="31"/>
      <c r="S35" s="31"/>
      <c r="T35" s="31"/>
      <c r="U35" s="31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</row>
    <row r="36" spans="1:51" ht="24.95" customHeight="1" outlineLevel="2" x14ac:dyDescent="0.25">
      <c r="A36" s="103"/>
      <c r="B36" s="104" t="s">
        <v>3</v>
      </c>
      <c r="C36" s="105"/>
      <c r="D36" s="106">
        <f>IFERROR(ROUND(1/12,4),"")</f>
        <v>8.3299999999999999E-2</v>
      </c>
      <c r="E36" s="107">
        <f>ROUND(D36*$E$32,2)</f>
        <v>0</v>
      </c>
      <c r="G36" s="221" t="s">
        <v>162</v>
      </c>
      <c r="H36" s="222"/>
      <c r="I36" s="223"/>
      <c r="P36" s="31"/>
      <c r="Q36" s="31"/>
      <c r="R36" s="31"/>
      <c r="S36" s="31"/>
      <c r="T36" s="31"/>
      <c r="U36" s="31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</row>
    <row r="37" spans="1:51" ht="24.95" customHeight="1" outlineLevel="2" x14ac:dyDescent="0.25">
      <c r="A37" s="72"/>
      <c r="B37" s="108" t="s">
        <v>19</v>
      </c>
      <c r="C37" s="109"/>
      <c r="D37" s="110">
        <f>IFERROR(ROUND(D36/3,4),"")</f>
        <v>2.7799999999999998E-2</v>
      </c>
      <c r="E37" s="76">
        <f>ROUND(D37*$E$32,2)</f>
        <v>0</v>
      </c>
      <c r="G37" s="192" t="s">
        <v>24</v>
      </c>
      <c r="H37" s="190" t="s">
        <v>136</v>
      </c>
      <c r="I37" s="24"/>
      <c r="P37" s="31"/>
      <c r="Q37" s="31"/>
      <c r="R37" s="31"/>
      <c r="S37" s="31"/>
      <c r="T37" s="31"/>
      <c r="U37" s="31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</row>
    <row r="38" spans="1:51" ht="24.95" customHeight="1" outlineLevel="2" x14ac:dyDescent="0.25">
      <c r="A38" s="72"/>
      <c r="B38" s="111" t="s">
        <v>47</v>
      </c>
      <c r="C38" s="112"/>
      <c r="D38" s="113">
        <f>IFERROR(ROUND(1/12,4),"")</f>
        <v>8.3299999999999999E-2</v>
      </c>
      <c r="E38" s="76">
        <f>ROUND(D38*$E$32,2)</f>
        <v>0</v>
      </c>
      <c r="G38" s="192" t="s">
        <v>37</v>
      </c>
      <c r="H38" s="190" t="s">
        <v>136</v>
      </c>
      <c r="I38" s="24"/>
      <c r="P38" s="31"/>
      <c r="Q38" s="31"/>
      <c r="R38" s="31"/>
      <c r="S38" s="31"/>
      <c r="T38" s="31"/>
      <c r="U38" s="31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</row>
    <row r="39" spans="1:51" ht="24.95" customHeight="1" outlineLevel="1" x14ac:dyDescent="0.25">
      <c r="A39" s="114"/>
      <c r="B39" s="115" t="s">
        <v>106</v>
      </c>
      <c r="C39" s="116"/>
      <c r="D39" s="117">
        <f>SUM(D36:D38)</f>
        <v>0.19440000000000002</v>
      </c>
      <c r="E39" s="204">
        <f>SUM(E36:E38)</f>
        <v>0</v>
      </c>
      <c r="G39" s="192" t="s">
        <v>23</v>
      </c>
      <c r="H39" s="190" t="s">
        <v>136</v>
      </c>
      <c r="I39" s="24"/>
      <c r="P39" s="31"/>
      <c r="Q39" s="31"/>
      <c r="R39" s="31"/>
      <c r="S39" s="31"/>
      <c r="T39" s="31"/>
      <c r="U39" s="31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</row>
    <row r="40" spans="1:51" outlineLevel="1" x14ac:dyDescent="0.25">
      <c r="A40" s="118"/>
      <c r="B40" s="119"/>
      <c r="C40" s="119"/>
      <c r="D40" s="119"/>
      <c r="E40" s="120"/>
      <c r="G40" s="192" t="s">
        <v>25</v>
      </c>
      <c r="H40" s="190" t="s">
        <v>2</v>
      </c>
      <c r="I40" s="25"/>
      <c r="P40" s="31"/>
      <c r="Q40" s="31"/>
      <c r="R40" s="31"/>
      <c r="S40" s="31"/>
      <c r="T40" s="31"/>
      <c r="U40" s="31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</row>
    <row r="41" spans="1:51" outlineLevel="1" x14ac:dyDescent="0.25">
      <c r="A41" s="98" t="s">
        <v>77</v>
      </c>
      <c r="B41" s="121" t="s">
        <v>34</v>
      </c>
      <c r="C41" s="121"/>
      <c r="D41" s="122" t="s">
        <v>2</v>
      </c>
      <c r="E41" s="123" t="s">
        <v>1</v>
      </c>
      <c r="G41" s="192" t="s">
        <v>16</v>
      </c>
      <c r="H41" s="190" t="s">
        <v>2</v>
      </c>
      <c r="I41" s="25"/>
      <c r="P41" s="32"/>
      <c r="Q41" s="33"/>
      <c r="R41" s="33"/>
      <c r="S41" s="33"/>
      <c r="T41" s="31"/>
      <c r="U41" s="31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</row>
    <row r="42" spans="1:51" ht="24.95" customHeight="1" outlineLevel="2" x14ac:dyDescent="0.25">
      <c r="A42" s="103" t="s">
        <v>53</v>
      </c>
      <c r="B42" s="104" t="s">
        <v>4</v>
      </c>
      <c r="C42" s="105"/>
      <c r="D42" s="124">
        <v>0.2</v>
      </c>
      <c r="E42" s="107">
        <f t="shared" ref="E42:E49" si="1">IFERROR(ROUND(D42*($E$32+$E$39),2),"")</f>
        <v>0</v>
      </c>
      <c r="G42" s="192" t="s">
        <v>49</v>
      </c>
      <c r="H42" s="190" t="s">
        <v>2</v>
      </c>
      <c r="I42" s="205">
        <v>6.4999999999999997E-3</v>
      </c>
      <c r="P42" s="34"/>
      <c r="Q42" s="35"/>
      <c r="R42" s="36"/>
      <c r="S42" s="35"/>
      <c r="T42" s="31"/>
      <c r="U42" s="31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</row>
    <row r="43" spans="1:51" ht="24.95" customHeight="1" outlineLevel="2" x14ac:dyDescent="0.25">
      <c r="A43" s="72" t="s">
        <v>55</v>
      </c>
      <c r="B43" s="108" t="s">
        <v>5</v>
      </c>
      <c r="C43" s="109"/>
      <c r="D43" s="125">
        <v>2.5000000000000001E-2</v>
      </c>
      <c r="E43" s="76">
        <f t="shared" si="1"/>
        <v>0</v>
      </c>
      <c r="G43" s="192" t="s">
        <v>50</v>
      </c>
      <c r="H43" s="190" t="s">
        <v>2</v>
      </c>
      <c r="I43" s="205">
        <v>0.03</v>
      </c>
      <c r="P43" s="20"/>
      <c r="Q43" s="20"/>
      <c r="R43" s="20"/>
      <c r="S43" s="20"/>
      <c r="T43" s="31"/>
      <c r="U43" s="31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</row>
    <row r="44" spans="1:51" ht="24.95" customHeight="1" outlineLevel="2" x14ac:dyDescent="0.25">
      <c r="A44" s="72" t="s">
        <v>57</v>
      </c>
      <c r="B44" s="108" t="s">
        <v>132</v>
      </c>
      <c r="C44" s="109"/>
      <c r="D44" s="126">
        <f>I9</f>
        <v>0.03</v>
      </c>
      <c r="E44" s="76">
        <f t="shared" si="1"/>
        <v>0</v>
      </c>
      <c r="G44" s="192" t="s">
        <v>164</v>
      </c>
      <c r="H44" s="190" t="s">
        <v>2</v>
      </c>
      <c r="I44" s="25"/>
      <c r="P44" s="20"/>
      <c r="Q44" s="20"/>
      <c r="R44" s="20"/>
      <c r="S44" s="20"/>
      <c r="T44" s="31"/>
      <c r="U44" s="31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</row>
    <row r="45" spans="1:51" ht="24.95" customHeight="1" outlineLevel="2" x14ac:dyDescent="0.25">
      <c r="A45" s="72" t="s">
        <v>59</v>
      </c>
      <c r="B45" s="108" t="s">
        <v>81</v>
      </c>
      <c r="C45" s="109"/>
      <c r="D45" s="125">
        <v>1.4999999999999999E-2</v>
      </c>
      <c r="E45" s="76">
        <f t="shared" si="1"/>
        <v>0</v>
      </c>
      <c r="P45" s="31"/>
      <c r="Q45" s="31"/>
      <c r="R45" s="31"/>
      <c r="S45" s="31"/>
      <c r="T45" s="31"/>
      <c r="U45" s="31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</row>
    <row r="46" spans="1:51" ht="24.95" customHeight="1" outlineLevel="2" x14ac:dyDescent="0.25">
      <c r="A46" s="72" t="s">
        <v>73</v>
      </c>
      <c r="B46" s="108" t="s">
        <v>82</v>
      </c>
      <c r="C46" s="109"/>
      <c r="D46" s="125">
        <v>0.01</v>
      </c>
      <c r="E46" s="76">
        <f t="shared" si="1"/>
        <v>0</v>
      </c>
      <c r="P46" s="20"/>
      <c r="Q46" s="20"/>
      <c r="R46" s="20"/>
      <c r="S46" s="20"/>
      <c r="T46" s="31"/>
      <c r="U46" s="31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</row>
    <row r="47" spans="1:51" ht="24.95" customHeight="1" outlineLevel="2" x14ac:dyDescent="0.25">
      <c r="A47" s="72" t="s">
        <v>74</v>
      </c>
      <c r="B47" s="108" t="s">
        <v>6</v>
      </c>
      <c r="C47" s="109"/>
      <c r="D47" s="125">
        <v>6.0000000000000001E-3</v>
      </c>
      <c r="E47" s="76">
        <f t="shared" si="1"/>
        <v>0</v>
      </c>
      <c r="P47" s="31"/>
      <c r="Q47" s="31"/>
      <c r="R47" s="31"/>
      <c r="S47" s="31"/>
      <c r="T47" s="31"/>
      <c r="U47" s="31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</row>
    <row r="48" spans="1:51" ht="24.95" customHeight="1" outlineLevel="2" x14ac:dyDescent="0.25">
      <c r="A48" s="72" t="s">
        <v>79</v>
      </c>
      <c r="B48" s="108" t="s">
        <v>7</v>
      </c>
      <c r="C48" s="109"/>
      <c r="D48" s="125">
        <v>2E-3</v>
      </c>
      <c r="E48" s="76">
        <f t="shared" si="1"/>
        <v>0</v>
      </c>
      <c r="J48" s="37"/>
      <c r="P48" s="20"/>
      <c r="Q48" s="20"/>
      <c r="R48" s="20"/>
      <c r="S48" s="20"/>
      <c r="T48" s="31"/>
      <c r="U48" s="31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</row>
    <row r="49" spans="1:51" ht="24.95" customHeight="1" outlineLevel="2" x14ac:dyDescent="0.25">
      <c r="A49" s="72" t="s">
        <v>80</v>
      </c>
      <c r="B49" s="108" t="s">
        <v>8</v>
      </c>
      <c r="C49" s="109"/>
      <c r="D49" s="127">
        <v>0.08</v>
      </c>
      <c r="E49" s="76">
        <f t="shared" si="1"/>
        <v>0</v>
      </c>
      <c r="P49" s="20"/>
      <c r="Q49" s="20"/>
      <c r="R49" s="20"/>
      <c r="S49" s="20"/>
      <c r="T49" s="31"/>
      <c r="U49" s="31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</row>
    <row r="50" spans="1:51" outlineLevel="1" x14ac:dyDescent="0.25">
      <c r="A50" s="128"/>
      <c r="B50" s="115" t="s">
        <v>107</v>
      </c>
      <c r="C50" s="116"/>
      <c r="D50" s="117">
        <f>SUM(D42:D49)</f>
        <v>0.36800000000000005</v>
      </c>
      <c r="E50" s="203">
        <f>SUM(E42:E49)</f>
        <v>0</v>
      </c>
      <c r="J50" s="20"/>
      <c r="K50" s="20"/>
      <c r="L50" s="20"/>
      <c r="M50" s="20"/>
      <c r="P50" s="20"/>
      <c r="Q50" s="31"/>
      <c r="R50" s="31"/>
      <c r="S50" s="31"/>
      <c r="T50" s="31"/>
      <c r="U50" s="31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</row>
    <row r="51" spans="1:51" outlineLevel="1" x14ac:dyDescent="0.25">
      <c r="A51" s="129"/>
      <c r="B51" s="92"/>
      <c r="C51" s="92"/>
      <c r="D51" s="130"/>
      <c r="E51" s="131"/>
      <c r="J51" s="38"/>
      <c r="K51" s="38"/>
      <c r="L51" s="38"/>
      <c r="M51" s="38"/>
      <c r="P51" s="20"/>
      <c r="Q51" s="31"/>
      <c r="R51" s="31"/>
      <c r="S51" s="31"/>
      <c r="T51" s="31"/>
      <c r="U51" s="31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</row>
    <row r="52" spans="1:51" outlineLevel="1" x14ac:dyDescent="0.25">
      <c r="A52" s="98" t="s">
        <v>78</v>
      </c>
      <c r="B52" s="99" t="s">
        <v>9</v>
      </c>
      <c r="C52" s="121"/>
      <c r="D52" s="101"/>
      <c r="E52" s="123" t="s">
        <v>1</v>
      </c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</row>
    <row r="53" spans="1:51" ht="24.95" customHeight="1" outlineLevel="2" x14ac:dyDescent="0.25">
      <c r="A53" s="72" t="s">
        <v>53</v>
      </c>
      <c r="B53" s="104" t="s">
        <v>10</v>
      </c>
      <c r="C53" s="105"/>
      <c r="D53" s="132"/>
      <c r="E53" s="133">
        <f>ROUND(IF((2*E18*E19)-(E24*6%)&lt;0,0,(2*E18*E19)-(E24*6%)),2)</f>
        <v>0</v>
      </c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</row>
    <row r="54" spans="1:51" ht="24.95" customHeight="1" outlineLevel="2" x14ac:dyDescent="0.25">
      <c r="A54" s="72" t="s">
        <v>119</v>
      </c>
      <c r="B54" s="108" t="s">
        <v>124</v>
      </c>
      <c r="C54" s="109"/>
      <c r="D54" s="134"/>
      <c r="E54" s="133">
        <f>ROUND(IF(H11="R$",($E$19*(I10-I11)),($E$19*I10)-(E24*I11)),2)</f>
        <v>0</v>
      </c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</row>
    <row r="55" spans="1:51" ht="24.95" customHeight="1" outlineLevel="2" x14ac:dyDescent="0.25">
      <c r="A55" s="72" t="s">
        <v>120</v>
      </c>
      <c r="B55" s="108" t="s">
        <v>123</v>
      </c>
      <c r="C55" s="109"/>
      <c r="D55" s="134"/>
      <c r="E55" s="133">
        <f>ROUND(IF(H13="R$",($E$19*(I12-I13)),($E$19*I12)-(E24*I13%)),2)</f>
        <v>0</v>
      </c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</row>
    <row r="56" spans="1:51" ht="24.95" customHeight="1" outlineLevel="2" x14ac:dyDescent="0.25">
      <c r="A56" s="72" t="s">
        <v>122</v>
      </c>
      <c r="B56" s="108" t="s">
        <v>121</v>
      </c>
      <c r="C56" s="109"/>
      <c r="D56" s="134"/>
      <c r="E56" s="133">
        <f>ROUND(IF(H15="R$",((I14-I15)),I14-(E24*I15)),2)</f>
        <v>0</v>
      </c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</row>
    <row r="57" spans="1:51" ht="24.95" customHeight="1" outlineLevel="2" x14ac:dyDescent="0.25">
      <c r="A57" s="72" t="s">
        <v>57</v>
      </c>
      <c r="B57" s="108" t="s">
        <v>11</v>
      </c>
      <c r="C57" s="109"/>
      <c r="D57" s="134"/>
      <c r="E57" s="133">
        <f>ROUND(IF(H17="R$",((I16-I17)),I16-(E24*I17%)),2)</f>
        <v>0</v>
      </c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</row>
    <row r="58" spans="1:51" ht="24.95" customHeight="1" outlineLevel="2" x14ac:dyDescent="0.25">
      <c r="A58" s="72" t="s">
        <v>59</v>
      </c>
      <c r="B58" s="108" t="s">
        <v>20</v>
      </c>
      <c r="C58" s="109"/>
      <c r="D58" s="134"/>
      <c r="E58" s="133">
        <f t="shared" ref="E58:E63" si="2">ROUND(I18,2)</f>
        <v>0</v>
      </c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</row>
    <row r="59" spans="1:51" ht="24.95" customHeight="1" outlineLevel="2" x14ac:dyDescent="0.25">
      <c r="A59" s="72" t="s">
        <v>73</v>
      </c>
      <c r="B59" s="108" t="s">
        <v>39</v>
      </c>
      <c r="C59" s="109"/>
      <c r="D59" s="134"/>
      <c r="E59" s="133">
        <f t="shared" si="2"/>
        <v>0</v>
      </c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</row>
    <row r="60" spans="1:51" ht="24.95" customHeight="1" outlineLevel="2" x14ac:dyDescent="0.25">
      <c r="A60" s="72" t="s">
        <v>74</v>
      </c>
      <c r="B60" s="108" t="s">
        <v>41</v>
      </c>
      <c r="C60" s="109"/>
      <c r="D60" s="134"/>
      <c r="E60" s="133">
        <f t="shared" si="2"/>
        <v>0</v>
      </c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</row>
    <row r="61" spans="1:51" ht="24.95" customHeight="1" outlineLevel="2" x14ac:dyDescent="0.25">
      <c r="A61" s="72" t="s">
        <v>79</v>
      </c>
      <c r="B61" s="108" t="s">
        <v>138</v>
      </c>
      <c r="C61" s="109"/>
      <c r="D61" s="134"/>
      <c r="E61" s="133">
        <f>ROUND(I21*I34*I35*I30*I31,2)</f>
        <v>0</v>
      </c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</row>
    <row r="62" spans="1:51" ht="24.95" customHeight="1" outlineLevel="2" x14ac:dyDescent="0.25">
      <c r="A62" s="72" t="s">
        <v>80</v>
      </c>
      <c r="B62" s="108" t="s">
        <v>40</v>
      </c>
      <c r="C62" s="109"/>
      <c r="D62" s="134"/>
      <c r="E62" s="133">
        <f t="shared" si="2"/>
        <v>0</v>
      </c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</row>
    <row r="63" spans="1:51" ht="24.95" customHeight="1" outlineLevel="2" x14ac:dyDescent="0.25">
      <c r="A63" s="72" t="s">
        <v>99</v>
      </c>
      <c r="B63" s="108" t="s">
        <v>139</v>
      </c>
      <c r="C63" s="109"/>
      <c r="D63" s="134"/>
      <c r="E63" s="133">
        <f t="shared" si="2"/>
        <v>0</v>
      </c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</row>
    <row r="64" spans="1:51" ht="24.95" customHeight="1" outlineLevel="2" x14ac:dyDescent="0.25">
      <c r="A64" s="72" t="s">
        <v>100</v>
      </c>
      <c r="B64" s="135" t="s">
        <v>147</v>
      </c>
      <c r="C64" s="197"/>
      <c r="D64" s="197"/>
      <c r="E64" s="133">
        <f>IFERROR(ROUND(IF($H$25="Indenização",(E32/$I$4)*$I$24*1.5*$E$19,0),2),0)</f>
        <v>0</v>
      </c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</row>
    <row r="65" spans="1:107" ht="24.95" customHeight="1" outlineLevel="2" x14ac:dyDescent="0.25">
      <c r="A65" s="72" t="s">
        <v>101</v>
      </c>
      <c r="B65" s="26" t="s">
        <v>35</v>
      </c>
      <c r="C65" s="40"/>
      <c r="D65" s="41"/>
      <c r="E65" s="42"/>
      <c r="G65" s="1"/>
      <c r="H65" s="1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</row>
    <row r="66" spans="1:107" ht="24.95" customHeight="1" outlineLevel="2" x14ac:dyDescent="0.25">
      <c r="A66" s="72" t="s">
        <v>102</v>
      </c>
      <c r="B66" s="26" t="s">
        <v>35</v>
      </c>
      <c r="C66" s="44"/>
      <c r="D66" s="45"/>
      <c r="E66" s="42"/>
      <c r="G66" s="1"/>
      <c r="H66" s="1"/>
      <c r="I66" s="39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</row>
    <row r="67" spans="1:107" outlineLevel="1" x14ac:dyDescent="0.25">
      <c r="A67" s="136"/>
      <c r="B67" s="115" t="s">
        <v>108</v>
      </c>
      <c r="C67" s="116"/>
      <c r="D67" s="137"/>
      <c r="E67" s="202">
        <f>SUM(E53:E66)</f>
        <v>0</v>
      </c>
      <c r="G67" s="1"/>
      <c r="H67" s="1"/>
      <c r="I67" s="43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</row>
    <row r="68" spans="1:107" ht="18.75" thickBot="1" x14ac:dyDescent="0.3">
      <c r="A68" s="90"/>
      <c r="B68" s="264" t="s">
        <v>109</v>
      </c>
      <c r="C68" s="264"/>
      <c r="D68" s="264"/>
      <c r="E68" s="89">
        <f>SUM(E39,E50,E67)</f>
        <v>0</v>
      </c>
      <c r="G68" s="1"/>
      <c r="H68" s="1"/>
      <c r="I68" s="43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</row>
    <row r="69" spans="1:107" ht="18.75" thickBot="1" x14ac:dyDescent="0.3">
      <c r="A69" s="91"/>
      <c r="B69" s="92"/>
      <c r="C69" s="92"/>
      <c r="D69" s="138"/>
      <c r="E69" s="139"/>
      <c r="G69" s="1"/>
      <c r="H69" s="1"/>
      <c r="I69" s="43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</row>
    <row r="70" spans="1:107" ht="30" customHeight="1" x14ac:dyDescent="0.25">
      <c r="A70" s="67">
        <v>3</v>
      </c>
      <c r="B70" s="140" t="s">
        <v>93</v>
      </c>
      <c r="C70" s="69"/>
      <c r="D70" s="70" t="s">
        <v>2</v>
      </c>
      <c r="E70" s="71" t="s">
        <v>91</v>
      </c>
      <c r="G70" s="1"/>
      <c r="H70" s="1"/>
      <c r="I70" s="43"/>
      <c r="J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</row>
    <row r="71" spans="1:107" ht="24.95" customHeight="1" outlineLevel="1" x14ac:dyDescent="0.25">
      <c r="A71" s="141" t="s">
        <v>53</v>
      </c>
      <c r="B71" s="142" t="s">
        <v>155</v>
      </c>
      <c r="C71" s="143"/>
      <c r="D71" s="144">
        <f>IFERROR(ROUND(1/12*I27,6),"")</f>
        <v>4.1669999999999997E-3</v>
      </c>
      <c r="E71" s="76">
        <f>IFERROR(ROUND(D71*($E$32),2),"")</f>
        <v>0</v>
      </c>
      <c r="P71" s="31"/>
      <c r="Q71" s="31"/>
      <c r="R71" s="31"/>
      <c r="S71" s="31"/>
      <c r="T71" s="31"/>
      <c r="U71" s="31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</row>
    <row r="72" spans="1:107" ht="24.95" customHeight="1" outlineLevel="1" x14ac:dyDescent="0.25">
      <c r="A72" s="141" t="s">
        <v>55</v>
      </c>
      <c r="B72" s="142" t="s">
        <v>12</v>
      </c>
      <c r="C72" s="143"/>
      <c r="D72" s="144">
        <f>IFERROR(ROUND(D49*D71,6),"")</f>
        <v>3.3300000000000002E-4</v>
      </c>
      <c r="E72" s="76">
        <f>IFERROR(ROUND(D72*$E$32,2),"")</f>
        <v>0</v>
      </c>
      <c r="P72" s="31"/>
      <c r="Q72" s="31"/>
      <c r="R72" s="31"/>
      <c r="S72" s="31"/>
      <c r="T72" s="31"/>
      <c r="U72" s="31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</row>
    <row r="73" spans="1:107" ht="24.95" customHeight="1" outlineLevel="1" x14ac:dyDescent="0.25">
      <c r="A73" s="141" t="s">
        <v>57</v>
      </c>
      <c r="B73" s="145" t="s">
        <v>13</v>
      </c>
      <c r="C73" s="146"/>
      <c r="D73" s="144">
        <f>ROUND((1+2/12+(1/3*1/12))*0.08*0.4*(1-I28),6)</f>
        <v>3.44E-2</v>
      </c>
      <c r="E73" s="76">
        <f>IFERROR(ROUND(D73*$E$32,2),"")</f>
        <v>0</v>
      </c>
      <c r="J73" s="43"/>
      <c r="K73" s="43"/>
      <c r="L73" s="20"/>
      <c r="M73" s="20"/>
      <c r="N73" s="31"/>
      <c r="O73" s="31"/>
      <c r="P73" s="31"/>
      <c r="Q73" s="31"/>
      <c r="R73" s="31"/>
      <c r="S73" s="31"/>
      <c r="T73" s="31"/>
      <c r="U73" s="31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</row>
    <row r="74" spans="1:107" ht="24.95" customHeight="1" outlineLevel="1" x14ac:dyDescent="0.25">
      <c r="A74" s="72" t="s">
        <v>59</v>
      </c>
      <c r="B74" s="147" t="s">
        <v>156</v>
      </c>
      <c r="C74" s="109"/>
      <c r="D74" s="148">
        <f>IFERROR(ROUND((7/30/12*1),6),"")</f>
        <v>1.9443999999999999E-2</v>
      </c>
      <c r="E74" s="76">
        <f>IFERROR(ROUND(D74*$E$32,2),"")</f>
        <v>0</v>
      </c>
      <c r="J74" s="43"/>
      <c r="K74" s="43"/>
      <c r="L74" s="20"/>
      <c r="M74" s="20"/>
      <c r="N74" s="31"/>
      <c r="O74" s="31"/>
      <c r="P74" s="31"/>
      <c r="Q74" s="31"/>
      <c r="R74" s="31"/>
      <c r="S74" s="31"/>
      <c r="T74" s="31"/>
      <c r="U74" s="31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</row>
    <row r="75" spans="1:107" ht="24.95" customHeight="1" outlineLevel="1" x14ac:dyDescent="0.25">
      <c r="A75" s="72" t="s">
        <v>73</v>
      </c>
      <c r="B75" s="147" t="s">
        <v>33</v>
      </c>
      <c r="C75" s="109"/>
      <c r="D75" s="148">
        <f>IFERROR(ROUND(D50*D74,6),"")</f>
        <v>7.1549999999999999E-3</v>
      </c>
      <c r="E75" s="76">
        <f>IFERROR(ROUND(D75*$E$32,2),"")</f>
        <v>0</v>
      </c>
      <c r="J75" s="43"/>
      <c r="K75" s="43"/>
      <c r="L75" s="20"/>
      <c r="M75" s="20"/>
      <c r="N75" s="31"/>
      <c r="O75" s="31"/>
      <c r="P75" s="31"/>
      <c r="Q75" s="31"/>
      <c r="R75" s="31"/>
      <c r="S75" s="31"/>
      <c r="T75" s="31"/>
      <c r="U75" s="31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38"/>
      <c r="AU75" s="266"/>
      <c r="AV75" s="266"/>
      <c r="AW75" s="266"/>
      <c r="AX75" s="266"/>
      <c r="AY75" s="46"/>
    </row>
    <row r="76" spans="1:107" ht="24.95" customHeight="1" outlineLevel="1" x14ac:dyDescent="0.25">
      <c r="A76" s="72" t="s">
        <v>74</v>
      </c>
      <c r="B76" s="147" t="s">
        <v>38</v>
      </c>
      <c r="C76" s="109"/>
      <c r="D76" s="148">
        <f>ROUND(D74*D49*0.4,6)</f>
        <v>6.2200000000000005E-4</v>
      </c>
      <c r="E76" s="76">
        <f>IFERROR(ROUND(D76*$E$32,2),"")</f>
        <v>0</v>
      </c>
      <c r="G76" s="1"/>
      <c r="H76" s="1"/>
      <c r="I76" s="1"/>
      <c r="K76" s="43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</row>
    <row r="77" spans="1:107" ht="18.75" thickBot="1" x14ac:dyDescent="0.3">
      <c r="A77" s="90"/>
      <c r="B77" s="264" t="s">
        <v>113</v>
      </c>
      <c r="C77" s="264"/>
      <c r="D77" s="264">
        <f>SUM(D71:D76)</f>
        <v>6.6120999999999985E-2</v>
      </c>
      <c r="E77" s="89">
        <f>SUM(E71:E76)</f>
        <v>0</v>
      </c>
      <c r="G77" s="1"/>
      <c r="H77" s="1"/>
      <c r="I77" s="1"/>
      <c r="J77" s="43"/>
      <c r="K77" s="43"/>
      <c r="L77" s="20"/>
      <c r="M77" s="20"/>
      <c r="N77" s="31"/>
      <c r="O77" s="31"/>
      <c r="P77" s="31"/>
      <c r="Q77" s="31"/>
      <c r="R77" s="31"/>
      <c r="S77" s="31"/>
      <c r="T77" s="31"/>
      <c r="U77" s="31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</row>
    <row r="78" spans="1:107" ht="18.75" thickBot="1" x14ac:dyDescent="0.3">
      <c r="A78" s="149"/>
      <c r="B78" s="92"/>
      <c r="C78" s="92"/>
      <c r="D78" s="130"/>
      <c r="E78" s="139"/>
      <c r="G78" s="1"/>
      <c r="H78" s="1"/>
      <c r="I78" s="1"/>
      <c r="J78" s="43"/>
      <c r="K78" s="43"/>
      <c r="L78" s="20"/>
      <c r="M78" s="20"/>
      <c r="N78" s="31"/>
      <c r="O78" s="31"/>
      <c r="P78" s="31"/>
      <c r="Q78" s="31"/>
      <c r="R78" s="31"/>
      <c r="S78" s="31"/>
      <c r="T78" s="31"/>
      <c r="U78" s="31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</row>
    <row r="79" spans="1:107" s="1" customFormat="1" ht="30" customHeight="1" x14ac:dyDescent="0.25">
      <c r="A79" s="67">
        <v>4</v>
      </c>
      <c r="B79" s="68" t="s">
        <v>92</v>
      </c>
      <c r="C79" s="69"/>
      <c r="D79" s="70" t="str">
        <f>D70</f>
        <v>%</v>
      </c>
      <c r="E79" s="71" t="s">
        <v>91</v>
      </c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</row>
    <row r="80" spans="1:107" ht="24.95" customHeight="1" outlineLevel="1" x14ac:dyDescent="0.25">
      <c r="A80" s="72" t="s">
        <v>53</v>
      </c>
      <c r="B80" s="147" t="s">
        <v>83</v>
      </c>
      <c r="C80" s="109"/>
      <c r="D80" s="150">
        <f>D36/12</f>
        <v>6.9416666666666663E-3</v>
      </c>
      <c r="E80" s="151">
        <f>IFERROR(ROUND(D80*($E$32),2),"")</f>
        <v>0</v>
      </c>
      <c r="G80" s="1"/>
      <c r="H80" s="1"/>
      <c r="I80" s="1"/>
      <c r="P80" s="31"/>
      <c r="Q80" s="31"/>
      <c r="R80" s="31"/>
      <c r="S80" s="31"/>
      <c r="T80" s="31"/>
      <c r="U80" s="31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</row>
    <row r="81" spans="1:51" ht="24.95" customHeight="1" outlineLevel="1" x14ac:dyDescent="0.25">
      <c r="A81" s="72" t="s">
        <v>55</v>
      </c>
      <c r="B81" s="147" t="s">
        <v>84</v>
      </c>
      <c r="C81" s="109"/>
      <c r="D81" s="148">
        <f>IFERROR(ROUND(I29*1/12/30,6),"")</f>
        <v>0</v>
      </c>
      <c r="E81" s="151">
        <f>IFERROR(ROUND(D81*($E$32),2),"")</f>
        <v>0</v>
      </c>
      <c r="G81" s="1"/>
      <c r="H81" s="1"/>
      <c r="I81" s="1"/>
      <c r="J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</row>
    <row r="82" spans="1:51" ht="24.95" customHeight="1" outlineLevel="1" x14ac:dyDescent="0.25">
      <c r="A82" s="72" t="s">
        <v>57</v>
      </c>
      <c r="B82" s="147" t="s">
        <v>85</v>
      </c>
      <c r="C82" s="109"/>
      <c r="D82" s="148">
        <f>IFERROR(ROUND(I32*I35*15/12/30,4),"")</f>
        <v>0</v>
      </c>
      <c r="E82" s="151">
        <f t="shared" ref="E82:E86" si="3">IFERROR(ROUND(D82*($E$32),2),"")</f>
        <v>0</v>
      </c>
      <c r="G82" s="1"/>
      <c r="H82" s="1"/>
      <c r="I82" s="1"/>
      <c r="J82" s="20"/>
      <c r="K82" s="31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</row>
    <row r="83" spans="1:51" ht="24.95" customHeight="1" outlineLevel="1" x14ac:dyDescent="0.25">
      <c r="A83" s="72" t="s">
        <v>59</v>
      </c>
      <c r="B83" s="147" t="s">
        <v>86</v>
      </c>
      <c r="C83" s="109"/>
      <c r="D83" s="148">
        <f>IFERROR(ROUND(I33*15/12/30,4),"")</f>
        <v>0</v>
      </c>
      <c r="E83" s="151">
        <f t="shared" si="3"/>
        <v>0</v>
      </c>
      <c r="G83" s="1"/>
      <c r="H83" s="1"/>
      <c r="I83" s="1"/>
      <c r="J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</row>
    <row r="84" spans="1:51" ht="24.95" customHeight="1" outlineLevel="1" x14ac:dyDescent="0.25">
      <c r="A84" s="72" t="s">
        <v>73</v>
      </c>
      <c r="B84" s="147" t="s">
        <v>87</v>
      </c>
      <c r="C84" s="109"/>
      <c r="D84" s="148">
        <f>IFERROR(ROUND(I34*I35*120/30/12,4),"")</f>
        <v>0</v>
      </c>
      <c r="E84" s="151">
        <f t="shared" si="3"/>
        <v>0</v>
      </c>
      <c r="G84" s="1"/>
      <c r="H84" s="1"/>
      <c r="I84" s="1"/>
      <c r="J84" s="20"/>
      <c r="P84" s="31"/>
      <c r="Q84" s="31"/>
      <c r="R84" s="31"/>
      <c r="S84" s="31"/>
      <c r="T84" s="31"/>
      <c r="U84" s="31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</row>
    <row r="85" spans="1:51" ht="24.95" customHeight="1" outlineLevel="1" x14ac:dyDescent="0.25">
      <c r="A85" s="114"/>
      <c r="B85" s="152" t="s">
        <v>14</v>
      </c>
      <c r="C85" s="153"/>
      <c r="D85" s="154">
        <f>SUM(D80:D84)</f>
        <v>6.9416666666666663E-3</v>
      </c>
      <c r="E85" s="155">
        <f>SUM(E80:E84)</f>
        <v>0</v>
      </c>
      <c r="G85" s="1"/>
      <c r="H85" s="1"/>
      <c r="I85" s="1"/>
      <c r="P85" s="31"/>
      <c r="Q85" s="31"/>
      <c r="R85" s="31"/>
      <c r="S85" s="31"/>
      <c r="T85" s="31"/>
      <c r="U85" s="31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</row>
    <row r="86" spans="1:51" ht="24.95" customHeight="1" outlineLevel="1" x14ac:dyDescent="0.25">
      <c r="A86" s="72"/>
      <c r="B86" s="147" t="s">
        <v>26</v>
      </c>
      <c r="C86" s="109"/>
      <c r="D86" s="148">
        <f>ROUND($D$50*D85,6)</f>
        <v>2.555E-3</v>
      </c>
      <c r="E86" s="151">
        <f t="shared" si="3"/>
        <v>0</v>
      </c>
      <c r="G86" s="1"/>
      <c r="H86" s="1"/>
      <c r="I86" s="1"/>
      <c r="P86" s="31"/>
      <c r="Q86" s="31"/>
      <c r="R86" s="31"/>
      <c r="S86" s="31"/>
      <c r="T86" s="31"/>
      <c r="U86" s="31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</row>
    <row r="87" spans="1:51" ht="24.95" customHeight="1" outlineLevel="1" x14ac:dyDescent="0.25">
      <c r="A87" s="72"/>
      <c r="B87" s="147" t="s">
        <v>88</v>
      </c>
      <c r="C87" s="109"/>
      <c r="D87" s="148"/>
      <c r="E87" s="151">
        <f>IFERROR(ROUND(IF($H$25="Substituição",((E32+E68+E77+E85)/$I$4)*$I$24*$E$19,0),2),0)</f>
        <v>0</v>
      </c>
      <c r="G87" s="1"/>
      <c r="H87" s="1"/>
      <c r="I87" s="1"/>
      <c r="P87" s="31"/>
      <c r="Q87" s="31"/>
      <c r="R87" s="31"/>
      <c r="S87" s="31"/>
      <c r="T87" s="31"/>
      <c r="U87" s="31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</row>
    <row r="88" spans="1:51" ht="18.75" thickBot="1" x14ac:dyDescent="0.3">
      <c r="A88" s="90"/>
      <c r="B88" s="264" t="s">
        <v>114</v>
      </c>
      <c r="C88" s="264"/>
      <c r="D88" s="264">
        <f>SUM(D85:D87)</f>
        <v>9.4966666666666671E-3</v>
      </c>
      <c r="E88" s="89">
        <f>SUM(E85:E87)</f>
        <v>0</v>
      </c>
      <c r="G88" s="1"/>
      <c r="H88" s="1"/>
      <c r="I88" s="1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</row>
    <row r="89" spans="1:51" ht="18.75" thickBot="1" x14ac:dyDescent="0.3">
      <c r="A89" s="149"/>
      <c r="B89" s="92"/>
      <c r="C89" s="92"/>
      <c r="D89" s="130"/>
      <c r="E89" s="139"/>
      <c r="G89" s="1"/>
      <c r="H89" s="1"/>
      <c r="I89" s="1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</row>
    <row r="90" spans="1:51" ht="30" customHeight="1" x14ac:dyDescent="0.25">
      <c r="A90" s="67">
        <v>5</v>
      </c>
      <c r="B90" s="140" t="s">
        <v>90</v>
      </c>
      <c r="C90" s="69"/>
      <c r="D90" s="70"/>
      <c r="E90" s="71" t="s">
        <v>91</v>
      </c>
      <c r="G90" s="1"/>
      <c r="H90" s="1"/>
      <c r="I90" s="1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</row>
    <row r="91" spans="1:51" ht="24.95" customHeight="1" outlineLevel="1" x14ac:dyDescent="0.25">
      <c r="A91" s="141" t="s">
        <v>53</v>
      </c>
      <c r="B91" s="156" t="s">
        <v>24</v>
      </c>
      <c r="C91" s="143"/>
      <c r="D91" s="157"/>
      <c r="E91" s="151">
        <f>ROUND(I37,2)</f>
        <v>0</v>
      </c>
      <c r="G91" s="1"/>
      <c r="H91" s="1"/>
      <c r="I91" s="1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</row>
    <row r="92" spans="1:51" ht="24.95" customHeight="1" outlineLevel="1" x14ac:dyDescent="0.25">
      <c r="A92" s="72" t="s">
        <v>55</v>
      </c>
      <c r="B92" s="142" t="s">
        <v>37</v>
      </c>
      <c r="C92" s="143"/>
      <c r="D92" s="157"/>
      <c r="E92" s="151">
        <f>ROUND(I38,2)</f>
        <v>0</v>
      </c>
      <c r="G92" s="1"/>
      <c r="H92" s="1"/>
      <c r="I92" s="1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</row>
    <row r="93" spans="1:51" ht="24.95" customHeight="1" outlineLevel="1" x14ac:dyDescent="0.25">
      <c r="A93" s="72" t="s">
        <v>57</v>
      </c>
      <c r="B93" s="156" t="s">
        <v>23</v>
      </c>
      <c r="C93" s="143"/>
      <c r="D93" s="157"/>
      <c r="E93" s="151">
        <f>ROUND(I39,2)</f>
        <v>0</v>
      </c>
      <c r="G93" s="1"/>
      <c r="H93" s="1"/>
      <c r="I93" s="1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</row>
    <row r="94" spans="1:51" ht="24.95" customHeight="1" outlineLevel="1" x14ac:dyDescent="0.25">
      <c r="A94" s="72" t="s">
        <v>59</v>
      </c>
      <c r="B94" s="47" t="s">
        <v>35</v>
      </c>
      <c r="C94" s="48"/>
      <c r="D94" s="49"/>
      <c r="E94" s="50"/>
      <c r="G94" s="1"/>
      <c r="H94" s="1"/>
      <c r="I94" s="1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</row>
    <row r="95" spans="1:51" ht="24.95" customHeight="1" outlineLevel="1" x14ac:dyDescent="0.25">
      <c r="A95" s="72" t="s">
        <v>73</v>
      </c>
      <c r="B95" s="47" t="s">
        <v>35</v>
      </c>
      <c r="C95" s="48"/>
      <c r="D95" s="49"/>
      <c r="E95" s="50"/>
      <c r="G95" s="1"/>
      <c r="H95" s="1"/>
      <c r="I95" s="1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</row>
    <row r="96" spans="1:51" ht="24.95" customHeight="1" outlineLevel="1" x14ac:dyDescent="0.25">
      <c r="A96" s="72" t="s">
        <v>74</v>
      </c>
      <c r="B96" s="47" t="s">
        <v>35</v>
      </c>
      <c r="C96" s="48"/>
      <c r="D96" s="49"/>
      <c r="E96" s="50"/>
      <c r="G96" s="1"/>
      <c r="H96" s="1"/>
      <c r="I96" s="1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</row>
    <row r="97" spans="1:51" ht="18.75" thickBot="1" x14ac:dyDescent="0.3">
      <c r="A97" s="90"/>
      <c r="B97" s="264" t="s">
        <v>115</v>
      </c>
      <c r="C97" s="264"/>
      <c r="D97" s="264"/>
      <c r="E97" s="89">
        <f>SUM(E91:E96)</f>
        <v>0</v>
      </c>
      <c r="G97" s="1"/>
      <c r="H97" s="1"/>
      <c r="I97" s="1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</row>
    <row r="98" spans="1:51" ht="18.75" thickBot="1" x14ac:dyDescent="0.3">
      <c r="A98" s="158"/>
      <c r="B98" s="159"/>
      <c r="C98" s="159"/>
      <c r="D98" s="158"/>
      <c r="E98" s="158"/>
      <c r="G98" s="1"/>
      <c r="H98" s="1"/>
      <c r="I98" s="1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</row>
    <row r="99" spans="1:51" ht="18" customHeight="1" thickBot="1" x14ac:dyDescent="0.3">
      <c r="A99" s="278" t="s">
        <v>165</v>
      </c>
      <c r="B99" s="279"/>
      <c r="C99" s="198"/>
      <c r="D99" s="199"/>
      <c r="E99" s="200">
        <f>E32+E68+E77+E88+E97</f>
        <v>0</v>
      </c>
      <c r="G99" s="1"/>
      <c r="H99" s="1"/>
      <c r="I99" s="1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</row>
    <row r="100" spans="1:51" ht="18.75" thickBot="1" x14ac:dyDescent="0.3">
      <c r="A100" s="158"/>
      <c r="B100" s="159"/>
      <c r="C100" s="159"/>
      <c r="D100" s="158"/>
      <c r="E100" s="158"/>
      <c r="G100" s="1"/>
      <c r="H100" s="1"/>
      <c r="I100" s="1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</row>
    <row r="101" spans="1:51" ht="30" customHeight="1" x14ac:dyDescent="0.25">
      <c r="A101" s="67">
        <v>6</v>
      </c>
      <c r="B101" s="140" t="s">
        <v>89</v>
      </c>
      <c r="C101" s="69"/>
      <c r="D101" s="70" t="s">
        <v>2</v>
      </c>
      <c r="E101" s="71" t="s">
        <v>1</v>
      </c>
      <c r="G101" s="1"/>
      <c r="H101" s="1"/>
      <c r="I101" s="1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</row>
    <row r="102" spans="1:51" ht="24.95" customHeight="1" outlineLevel="1" x14ac:dyDescent="0.25">
      <c r="A102" s="72" t="s">
        <v>53</v>
      </c>
      <c r="B102" s="147" t="s">
        <v>25</v>
      </c>
      <c r="C102" s="109"/>
      <c r="D102" s="148">
        <f>ROUND(I40,4)</f>
        <v>0</v>
      </c>
      <c r="E102" s="151">
        <f>IFERROR(ROUND(D102*$E$99,2),"")</f>
        <v>0</v>
      </c>
      <c r="G102" s="1"/>
      <c r="H102" s="1"/>
      <c r="I102" s="1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</row>
    <row r="103" spans="1:51" ht="24.95" customHeight="1" outlineLevel="1" x14ac:dyDescent="0.25">
      <c r="A103" s="72" t="s">
        <v>55</v>
      </c>
      <c r="B103" s="108" t="s">
        <v>16</v>
      </c>
      <c r="C103" s="109"/>
      <c r="D103" s="148">
        <f>ROUND(I41,4)</f>
        <v>0</v>
      </c>
      <c r="E103" s="133">
        <f>IFERROR(ROUND(D103*($E$99+$E$102),2),"")</f>
        <v>0</v>
      </c>
      <c r="G103" s="1"/>
      <c r="H103" s="1"/>
      <c r="I103" s="1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</row>
    <row r="104" spans="1:51" ht="24.95" customHeight="1" outlineLevel="1" x14ac:dyDescent="0.25">
      <c r="A104" s="114" t="s">
        <v>57</v>
      </c>
      <c r="B104" s="160" t="s">
        <v>17</v>
      </c>
      <c r="C104" s="153"/>
      <c r="D104" s="161">
        <f>SUM(D105:D109)</f>
        <v>3.6499999999999998E-2</v>
      </c>
      <c r="E104" s="201">
        <f>SUM(E105:E109)</f>
        <v>0</v>
      </c>
      <c r="G104" s="1"/>
      <c r="H104" s="1"/>
      <c r="I104" s="1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</row>
    <row r="105" spans="1:51" ht="24.95" customHeight="1" outlineLevel="1" x14ac:dyDescent="0.25">
      <c r="A105" s="72" t="s">
        <v>127</v>
      </c>
      <c r="B105" s="162" t="s">
        <v>43</v>
      </c>
      <c r="C105" s="163"/>
      <c r="D105" s="148">
        <f>ROUND(I42,4)</f>
        <v>6.4999999999999997E-3</v>
      </c>
      <c r="E105" s="151">
        <f>ROUND(D105*(($E$99+$E$102+$E$103)/(1-$D$104)),2)</f>
        <v>0</v>
      </c>
      <c r="G105" s="1"/>
      <c r="H105" s="1"/>
      <c r="I105" s="1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</row>
    <row r="106" spans="1:51" ht="24.95" customHeight="1" outlineLevel="1" x14ac:dyDescent="0.25">
      <c r="A106" s="72" t="s">
        <v>128</v>
      </c>
      <c r="B106" s="162" t="s">
        <v>44</v>
      </c>
      <c r="C106" s="163"/>
      <c r="D106" s="148">
        <f>ROUND(I43,4)</f>
        <v>0.03</v>
      </c>
      <c r="E106" s="151">
        <f>ROUND(D106*(($E$99+$E$102+$E$103)/(1-$D$104)),2)</f>
        <v>0</v>
      </c>
      <c r="G106" s="1"/>
      <c r="H106" s="1"/>
      <c r="I106" s="1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</row>
    <row r="107" spans="1:51" ht="24.95" customHeight="1" outlineLevel="1" x14ac:dyDescent="0.25">
      <c r="A107" s="72" t="s">
        <v>129</v>
      </c>
      <c r="B107" s="162" t="s">
        <v>45</v>
      </c>
      <c r="C107" s="163"/>
      <c r="D107" s="148">
        <f>ROUND(I44,4)</f>
        <v>0</v>
      </c>
      <c r="E107" s="151">
        <f>ROUND(D107*(($E$99+$E$102+$E$103)/(1-$D$104)),2)</f>
        <v>0</v>
      </c>
      <c r="G107" s="1"/>
      <c r="H107" s="1"/>
      <c r="I107" s="1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</row>
    <row r="108" spans="1:51" ht="24.95" customHeight="1" outlineLevel="1" x14ac:dyDescent="0.25">
      <c r="A108" s="51"/>
      <c r="B108" s="52" t="s">
        <v>35</v>
      </c>
      <c r="C108" s="40"/>
      <c r="D108" s="53"/>
      <c r="E108" s="151">
        <f>ROUND(D108*(($E$99+$E$102+$E$103)/(1-$D$104)),2)</f>
        <v>0</v>
      </c>
      <c r="G108" s="1"/>
      <c r="H108" s="1"/>
      <c r="I108" s="1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</row>
    <row r="109" spans="1:51" ht="24.95" customHeight="1" outlineLevel="1" x14ac:dyDescent="0.25">
      <c r="A109" s="51"/>
      <c r="B109" s="52" t="s">
        <v>35</v>
      </c>
      <c r="C109" s="40"/>
      <c r="D109" s="53"/>
      <c r="E109" s="151">
        <f>ROUND(D109*(($E$99+$E$102+$E$103)/(1-$D$104)),2)</f>
        <v>0</v>
      </c>
      <c r="G109" s="1"/>
      <c r="H109" s="1"/>
      <c r="I109" s="1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</row>
    <row r="110" spans="1:51" ht="18" customHeight="1" thickBot="1" x14ac:dyDescent="0.3">
      <c r="A110" s="90"/>
      <c r="B110" s="264" t="s">
        <v>116</v>
      </c>
      <c r="C110" s="264"/>
      <c r="D110" s="264"/>
      <c r="E110" s="89">
        <f>E102+E104+E103</f>
        <v>0</v>
      </c>
      <c r="G110" s="1"/>
      <c r="H110" s="1"/>
      <c r="I110" s="1"/>
      <c r="J110" s="54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</row>
    <row r="111" spans="1:51" ht="18.75" thickBot="1" x14ac:dyDescent="0.3">
      <c r="A111" s="149"/>
      <c r="B111" s="164"/>
      <c r="C111" s="164"/>
      <c r="D111" s="149"/>
      <c r="E111" s="149"/>
      <c r="G111" s="1"/>
      <c r="H111" s="1"/>
      <c r="I111" s="1"/>
      <c r="J111" s="54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</row>
    <row r="112" spans="1:51" ht="22.5" customHeight="1" thickBot="1" x14ac:dyDescent="0.3">
      <c r="A112" s="275" t="s">
        <v>173</v>
      </c>
      <c r="B112" s="276"/>
      <c r="C112" s="276"/>
      <c r="D112" s="276"/>
      <c r="E112" s="277"/>
      <c r="G112" s="1"/>
      <c r="H112" s="1"/>
      <c r="I112" s="1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</row>
    <row r="113" spans="1:51" ht="22.5" customHeight="1" x14ac:dyDescent="0.25">
      <c r="A113" s="165"/>
      <c r="B113" s="166" t="s">
        <v>18</v>
      </c>
      <c r="C113" s="167"/>
      <c r="D113" s="167"/>
      <c r="E113" s="168" t="s">
        <v>1</v>
      </c>
      <c r="G113" s="1"/>
      <c r="H113" s="1"/>
      <c r="I113" s="1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</row>
    <row r="114" spans="1:51" ht="19.5" x14ac:dyDescent="0.25">
      <c r="A114" s="169">
        <v>1</v>
      </c>
      <c r="B114" s="170" t="s">
        <v>0</v>
      </c>
      <c r="C114" s="171"/>
      <c r="D114" s="172"/>
      <c r="E114" s="173">
        <f>E32</f>
        <v>0</v>
      </c>
      <c r="G114" s="1"/>
      <c r="H114" s="1"/>
      <c r="I114" s="1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</row>
    <row r="115" spans="1:51" ht="19.5" customHeight="1" x14ac:dyDescent="0.25">
      <c r="A115" s="169" t="s">
        <v>76</v>
      </c>
      <c r="B115" s="174" t="s">
        <v>21</v>
      </c>
      <c r="C115" s="175"/>
      <c r="D115" s="176"/>
      <c r="E115" s="173">
        <f>E39</f>
        <v>0</v>
      </c>
      <c r="G115" s="1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</row>
    <row r="116" spans="1:51" ht="19.5" x14ac:dyDescent="0.25">
      <c r="A116" s="169" t="s">
        <v>77</v>
      </c>
      <c r="B116" s="174" t="s">
        <v>168</v>
      </c>
      <c r="C116" s="175"/>
      <c r="D116" s="176"/>
      <c r="E116" s="173">
        <f>E50</f>
        <v>0</v>
      </c>
      <c r="G116" s="1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</row>
    <row r="117" spans="1:51" ht="19.5" x14ac:dyDescent="0.25">
      <c r="A117" s="169" t="s">
        <v>78</v>
      </c>
      <c r="B117" s="174" t="s">
        <v>9</v>
      </c>
      <c r="C117" s="175"/>
      <c r="D117" s="176"/>
      <c r="E117" s="173">
        <f>E67</f>
        <v>0</v>
      </c>
      <c r="G117" s="1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</row>
    <row r="118" spans="1:51" ht="19.5" x14ac:dyDescent="0.25">
      <c r="A118" s="169">
        <v>3</v>
      </c>
      <c r="B118" s="174" t="s">
        <v>167</v>
      </c>
      <c r="C118" s="175"/>
      <c r="D118" s="176"/>
      <c r="E118" s="173">
        <f>E77</f>
        <v>0</v>
      </c>
      <c r="G118" s="1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</row>
    <row r="119" spans="1:51" ht="19.5" x14ac:dyDescent="0.25">
      <c r="A119" s="169">
        <v>4</v>
      </c>
      <c r="B119" s="174" t="s">
        <v>166</v>
      </c>
      <c r="C119" s="175"/>
      <c r="D119" s="176"/>
      <c r="E119" s="173">
        <f>E88</f>
        <v>0</v>
      </c>
      <c r="G119" s="1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</row>
    <row r="120" spans="1:51" ht="19.5" x14ac:dyDescent="0.25">
      <c r="A120" s="177">
        <v>5</v>
      </c>
      <c r="B120" s="170" t="s">
        <v>22</v>
      </c>
      <c r="C120" s="171"/>
      <c r="D120" s="172"/>
      <c r="E120" s="173">
        <f>E97</f>
        <v>0</v>
      </c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</row>
    <row r="121" spans="1:51" ht="19.5" x14ac:dyDescent="0.25">
      <c r="A121" s="178"/>
      <c r="B121" s="268" t="s">
        <v>36</v>
      </c>
      <c r="C121" s="268"/>
      <c r="D121" s="269"/>
      <c r="E121" s="173">
        <f>SUM(E114:E120)</f>
        <v>0</v>
      </c>
      <c r="J121" s="55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</row>
    <row r="122" spans="1:51" ht="20.25" thickBot="1" x14ac:dyDescent="0.3">
      <c r="A122" s="179">
        <v>6</v>
      </c>
      <c r="B122" s="180" t="s">
        <v>15</v>
      </c>
      <c r="C122" s="181"/>
      <c r="D122" s="182"/>
      <c r="E122" s="183">
        <f>E110</f>
        <v>0</v>
      </c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</row>
    <row r="123" spans="1:51" ht="27" customHeight="1" x14ac:dyDescent="0.25">
      <c r="A123" s="270" t="s">
        <v>145</v>
      </c>
      <c r="B123" s="271"/>
      <c r="C123" s="271"/>
      <c r="D123" s="271"/>
      <c r="E123" s="184">
        <f>E121+E122</f>
        <v>0</v>
      </c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</row>
    <row r="124" spans="1:51" ht="18.75" thickBot="1" x14ac:dyDescent="0.3">
      <c r="A124" s="244" t="s">
        <v>146</v>
      </c>
      <c r="B124" s="245"/>
      <c r="C124" s="245"/>
      <c r="D124" s="245"/>
      <c r="E124" s="185">
        <f>E123*E16</f>
        <v>0</v>
      </c>
    </row>
    <row r="125" spans="1:51" x14ac:dyDescent="0.25">
      <c r="A125" s="78"/>
      <c r="B125" s="78"/>
      <c r="C125" s="78"/>
      <c r="D125" s="186" t="s">
        <v>125</v>
      </c>
      <c r="E125" s="187" t="str">
        <f>IFERROR(ROUND(E123/E32,3),"")</f>
        <v/>
      </c>
    </row>
  </sheetData>
  <sheetProtection formatCells="0" formatColumns="0" formatRows="0" insertRows="0" deleteRows="0" autoFilter="0" pivotTables="0"/>
  <mergeCells count="40">
    <mergeCell ref="AU75:AX75"/>
    <mergeCell ref="B22:D22"/>
    <mergeCell ref="B121:D121"/>
    <mergeCell ref="A123:D123"/>
    <mergeCell ref="A21:E21"/>
    <mergeCell ref="A112:E112"/>
    <mergeCell ref="B77:D77"/>
    <mergeCell ref="B88:D88"/>
    <mergeCell ref="B97:D97"/>
    <mergeCell ref="B110:D110"/>
    <mergeCell ref="A99:B99"/>
    <mergeCell ref="B68:D68"/>
    <mergeCell ref="G36:I36"/>
    <mergeCell ref="H25:I25"/>
    <mergeCell ref="A124:D124"/>
    <mergeCell ref="C6:E6"/>
    <mergeCell ref="C7:E7"/>
    <mergeCell ref="C8:E8"/>
    <mergeCell ref="A10:E10"/>
    <mergeCell ref="A11:B11"/>
    <mergeCell ref="D11:E11"/>
    <mergeCell ref="A12:B12"/>
    <mergeCell ref="D12:E12"/>
    <mergeCell ref="A14:E14"/>
    <mergeCell ref="B32:D32"/>
    <mergeCell ref="G1:I2"/>
    <mergeCell ref="G3:I3"/>
    <mergeCell ref="G8:I8"/>
    <mergeCell ref="G26:I26"/>
    <mergeCell ref="D4:E4"/>
    <mergeCell ref="A5:E5"/>
    <mergeCell ref="A1:E1"/>
    <mergeCell ref="A2:E2"/>
    <mergeCell ref="A20:E20"/>
    <mergeCell ref="A13:E13"/>
    <mergeCell ref="C15:E15"/>
    <mergeCell ref="C9:E9"/>
    <mergeCell ref="A3:C3"/>
    <mergeCell ref="D3:E3"/>
    <mergeCell ref="A4:C4"/>
  </mergeCells>
  <phoneticPr fontId="12" type="noConversion"/>
  <dataValidations count="4">
    <dataValidation type="list" errorStyle="warning" allowBlank="1" showInputMessage="1" showErrorMessage="1" promptTitle="ADICIONAL DE PERICULOSIDADE" prompt="ATENÇÃO! SOMENTE MARCAR 'SIM' CASO O CONTRATO OU A CCT PREVEJAM ESSE BENEFÍCIO" sqref="C25" xr:uid="{00000000-0002-0000-0200-000000000000}">
      <formula1>"SIM, NÃO"</formula1>
    </dataValidation>
    <dataValidation type="list" allowBlank="1" showInputMessage="1" showErrorMessage="1" promptTitle="ADICIONAL DE INSALUBRIDADE" prompt="ATENÇÃO! SOMENTE CASO O CONTRATO OU A CCT PREVEJAM ESSE BENEFÍCIO!" sqref="D26" xr:uid="{00000000-0002-0000-0200-000001000000}">
      <formula1>"0%,10%,20%,40%"</formula1>
    </dataValidation>
    <dataValidation type="list" allowBlank="1" showInputMessage="1" showErrorMessage="1" sqref="H11 H13 H15 H17" xr:uid="{00000000-0002-0000-0200-000002000000}">
      <formula1>"R$,%"</formula1>
    </dataValidation>
    <dataValidation type="list" allowBlank="1" showInputMessage="1" showErrorMessage="1" sqref="H25" xr:uid="{00000000-0002-0000-0200-000003000000}">
      <formula1>"Concessão,Indenização,Substituição"</formula1>
    </dataValidation>
  </dataValidations>
  <printOptions horizontalCentered="1"/>
  <pageMargins left="0.51181102362204722" right="0.51181102362204722" top="0.39370078740157483" bottom="0.19685039370078741" header="0.31496062992125984" footer="0.31496062992125984"/>
  <pageSetup paperSize="9" scale="67" fitToHeight="0" orientation="portrait" r:id="rId1"/>
  <rowBreaks count="3" manualBreakCount="3">
    <brk id="33" max="4" man="1"/>
    <brk id="69" max="4" man="1"/>
    <brk id="100" max="4" man="1"/>
  </rowBreaks>
  <ignoredErrors>
    <ignoredError sqref="D37 E85 E61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50F86-75E1-4D09-A17D-9E568ED21178}">
  <sheetPr>
    <outlinePr summaryBelow="0"/>
    <pageSetUpPr fitToPage="1"/>
  </sheetPr>
  <dimension ref="A1:CZ124"/>
  <sheetViews>
    <sheetView showGridLines="0" view="pageBreakPreview" zoomScaleNormal="100" zoomScaleSheetLayoutView="100" zoomScalePageLayoutView="50" workbookViewId="0">
      <selection activeCell="E62" sqref="E62"/>
    </sheetView>
  </sheetViews>
  <sheetFormatPr defaultRowHeight="18" outlineLevelRow="2" x14ac:dyDescent="0.25"/>
  <cols>
    <col min="1" max="1" width="5.7109375" style="11" customWidth="1"/>
    <col min="2" max="2" width="60" style="11" customWidth="1"/>
    <col min="3" max="3" width="24.5703125" style="11" customWidth="1"/>
    <col min="4" max="4" width="25.7109375" style="11" customWidth="1"/>
    <col min="5" max="5" width="20.7109375" style="56" customWidth="1"/>
    <col min="6" max="6" width="48.7109375" style="1" customWidth="1"/>
    <col min="7" max="7" width="30.7109375" style="11" customWidth="1"/>
    <col min="8" max="8" width="47.42578125" style="11" customWidth="1"/>
    <col min="9" max="9" width="31.7109375" style="11" customWidth="1"/>
    <col min="10" max="251" width="9.140625" style="11"/>
    <col min="252" max="252" width="30.42578125" style="11" customWidth="1"/>
    <col min="253" max="253" width="3.85546875" style="11" bestFit="1" customWidth="1"/>
    <col min="254" max="254" width="9" style="11" customWidth="1"/>
    <col min="255" max="255" width="24.5703125" style="11" customWidth="1"/>
    <col min="256" max="256" width="20.42578125" style="11" customWidth="1"/>
    <col min="257" max="257" width="9.140625" style="11"/>
    <col min="258" max="258" width="27.7109375" style="11" customWidth="1"/>
    <col min="259" max="259" width="5.140625" style="11" bestFit="1" customWidth="1"/>
    <col min="260" max="260" width="15.5703125" style="11" customWidth="1"/>
    <col min="261" max="261" width="11.5703125" style="11" bestFit="1" customWidth="1"/>
    <col min="262" max="262" width="9.140625" style="11"/>
    <col min="263" max="263" width="12.7109375" style="11" bestFit="1" customWidth="1"/>
    <col min="264" max="264" width="11.42578125" style="11" bestFit="1" customWidth="1"/>
    <col min="265" max="507" width="9.140625" style="11"/>
    <col min="508" max="508" width="30.42578125" style="11" customWidth="1"/>
    <col min="509" max="509" width="3.85546875" style="11" bestFit="1" customWidth="1"/>
    <col min="510" max="510" width="9" style="11" customWidth="1"/>
    <col min="511" max="511" width="24.5703125" style="11" customWidth="1"/>
    <col min="512" max="512" width="20.42578125" style="11" customWidth="1"/>
    <col min="513" max="513" width="9.140625" style="11"/>
    <col min="514" max="514" width="27.7109375" style="11" customWidth="1"/>
    <col min="515" max="515" width="5.140625" style="11" bestFit="1" customWidth="1"/>
    <col min="516" max="516" width="15.5703125" style="11" customWidth="1"/>
    <col min="517" max="517" width="11.5703125" style="11" bestFit="1" customWidth="1"/>
    <col min="518" max="518" width="9.140625" style="11"/>
    <col min="519" max="519" width="12.7109375" style="11" bestFit="1" customWidth="1"/>
    <col min="520" max="520" width="11.42578125" style="11" bestFit="1" customWidth="1"/>
    <col min="521" max="763" width="9.140625" style="11"/>
    <col min="764" max="764" width="30.42578125" style="11" customWidth="1"/>
    <col min="765" max="765" width="3.85546875" style="11" bestFit="1" customWidth="1"/>
    <col min="766" max="766" width="9" style="11" customWidth="1"/>
    <col min="767" max="767" width="24.5703125" style="11" customWidth="1"/>
    <col min="768" max="768" width="20.42578125" style="11" customWidth="1"/>
    <col min="769" max="769" width="9.140625" style="11"/>
    <col min="770" max="770" width="27.7109375" style="11" customWidth="1"/>
    <col min="771" max="771" width="5.140625" style="11" bestFit="1" customWidth="1"/>
    <col min="772" max="772" width="15.5703125" style="11" customWidth="1"/>
    <col min="773" max="773" width="11.5703125" style="11" bestFit="1" customWidth="1"/>
    <col min="774" max="774" width="9.140625" style="11"/>
    <col min="775" max="775" width="12.7109375" style="11" bestFit="1" customWidth="1"/>
    <col min="776" max="776" width="11.42578125" style="11" bestFit="1" customWidth="1"/>
    <col min="777" max="1019" width="9.140625" style="11"/>
    <col min="1020" max="1020" width="30.42578125" style="11" customWidth="1"/>
    <col min="1021" max="1021" width="3.85546875" style="11" bestFit="1" customWidth="1"/>
    <col min="1022" max="1022" width="9" style="11" customWidth="1"/>
    <col min="1023" max="1023" width="24.5703125" style="11" customWidth="1"/>
    <col min="1024" max="1024" width="20.42578125" style="11" customWidth="1"/>
    <col min="1025" max="1025" width="9.140625" style="11"/>
    <col min="1026" max="1026" width="27.7109375" style="11" customWidth="1"/>
    <col min="1027" max="1027" width="5.140625" style="11" bestFit="1" customWidth="1"/>
    <col min="1028" max="1028" width="15.5703125" style="11" customWidth="1"/>
    <col min="1029" max="1029" width="11.5703125" style="11" bestFit="1" customWidth="1"/>
    <col min="1030" max="1030" width="9.140625" style="11"/>
    <col min="1031" max="1031" width="12.7109375" style="11" bestFit="1" customWidth="1"/>
    <col min="1032" max="1032" width="11.42578125" style="11" bestFit="1" customWidth="1"/>
    <col min="1033" max="1275" width="9.140625" style="11"/>
    <col min="1276" max="1276" width="30.42578125" style="11" customWidth="1"/>
    <col min="1277" max="1277" width="3.85546875" style="11" bestFit="1" customWidth="1"/>
    <col min="1278" max="1278" width="9" style="11" customWidth="1"/>
    <col min="1279" max="1279" width="24.5703125" style="11" customWidth="1"/>
    <col min="1280" max="1280" width="20.42578125" style="11" customWidth="1"/>
    <col min="1281" max="1281" width="9.140625" style="11"/>
    <col min="1282" max="1282" width="27.7109375" style="11" customWidth="1"/>
    <col min="1283" max="1283" width="5.140625" style="11" bestFit="1" customWidth="1"/>
    <col min="1284" max="1284" width="15.5703125" style="11" customWidth="1"/>
    <col min="1285" max="1285" width="11.5703125" style="11" bestFit="1" customWidth="1"/>
    <col min="1286" max="1286" width="9.140625" style="11"/>
    <col min="1287" max="1287" width="12.7109375" style="11" bestFit="1" customWidth="1"/>
    <col min="1288" max="1288" width="11.42578125" style="11" bestFit="1" customWidth="1"/>
    <col min="1289" max="1531" width="9.140625" style="11"/>
    <col min="1532" max="1532" width="30.42578125" style="11" customWidth="1"/>
    <col min="1533" max="1533" width="3.85546875" style="11" bestFit="1" customWidth="1"/>
    <col min="1534" max="1534" width="9" style="11" customWidth="1"/>
    <col min="1535" max="1535" width="24.5703125" style="11" customWidth="1"/>
    <col min="1536" max="1536" width="20.42578125" style="11" customWidth="1"/>
    <col min="1537" max="1537" width="9.140625" style="11"/>
    <col min="1538" max="1538" width="27.7109375" style="11" customWidth="1"/>
    <col min="1539" max="1539" width="5.140625" style="11" bestFit="1" customWidth="1"/>
    <col min="1540" max="1540" width="15.5703125" style="11" customWidth="1"/>
    <col min="1541" max="1541" width="11.5703125" style="11" bestFit="1" customWidth="1"/>
    <col min="1542" max="1542" width="9.140625" style="11"/>
    <col min="1543" max="1543" width="12.7109375" style="11" bestFit="1" customWidth="1"/>
    <col min="1544" max="1544" width="11.42578125" style="11" bestFit="1" customWidth="1"/>
    <col min="1545" max="1787" width="9.140625" style="11"/>
    <col min="1788" max="1788" width="30.42578125" style="11" customWidth="1"/>
    <col min="1789" max="1789" width="3.85546875" style="11" bestFit="1" customWidth="1"/>
    <col min="1790" max="1790" width="9" style="11" customWidth="1"/>
    <col min="1791" max="1791" width="24.5703125" style="11" customWidth="1"/>
    <col min="1792" max="1792" width="20.42578125" style="11" customWidth="1"/>
    <col min="1793" max="1793" width="9.140625" style="11"/>
    <col min="1794" max="1794" width="27.7109375" style="11" customWidth="1"/>
    <col min="1795" max="1795" width="5.140625" style="11" bestFit="1" customWidth="1"/>
    <col min="1796" max="1796" width="15.5703125" style="11" customWidth="1"/>
    <col min="1797" max="1797" width="11.5703125" style="11" bestFit="1" customWidth="1"/>
    <col min="1798" max="1798" width="9.140625" style="11"/>
    <col min="1799" max="1799" width="12.7109375" style="11" bestFit="1" customWidth="1"/>
    <col min="1800" max="1800" width="11.42578125" style="11" bestFit="1" customWidth="1"/>
    <col min="1801" max="2043" width="9.140625" style="11"/>
    <col min="2044" max="2044" width="30.42578125" style="11" customWidth="1"/>
    <col min="2045" max="2045" width="3.85546875" style="11" bestFit="1" customWidth="1"/>
    <col min="2046" max="2046" width="9" style="11" customWidth="1"/>
    <col min="2047" max="2047" width="24.5703125" style="11" customWidth="1"/>
    <col min="2048" max="2048" width="20.42578125" style="11" customWidth="1"/>
    <col min="2049" max="2049" width="9.140625" style="11"/>
    <col min="2050" max="2050" width="27.7109375" style="11" customWidth="1"/>
    <col min="2051" max="2051" width="5.140625" style="11" bestFit="1" customWidth="1"/>
    <col min="2052" max="2052" width="15.5703125" style="11" customWidth="1"/>
    <col min="2053" max="2053" width="11.5703125" style="11" bestFit="1" customWidth="1"/>
    <col min="2054" max="2054" width="9.140625" style="11"/>
    <col min="2055" max="2055" width="12.7109375" style="11" bestFit="1" customWidth="1"/>
    <col min="2056" max="2056" width="11.42578125" style="11" bestFit="1" customWidth="1"/>
    <col min="2057" max="2299" width="9.140625" style="11"/>
    <col min="2300" max="2300" width="30.42578125" style="11" customWidth="1"/>
    <col min="2301" max="2301" width="3.85546875" style="11" bestFit="1" customWidth="1"/>
    <col min="2302" max="2302" width="9" style="11" customWidth="1"/>
    <col min="2303" max="2303" width="24.5703125" style="11" customWidth="1"/>
    <col min="2304" max="2304" width="20.42578125" style="11" customWidth="1"/>
    <col min="2305" max="2305" width="9.140625" style="11"/>
    <col min="2306" max="2306" width="27.7109375" style="11" customWidth="1"/>
    <col min="2307" max="2307" width="5.140625" style="11" bestFit="1" customWidth="1"/>
    <col min="2308" max="2308" width="15.5703125" style="11" customWidth="1"/>
    <col min="2309" max="2309" width="11.5703125" style="11" bestFit="1" customWidth="1"/>
    <col min="2310" max="2310" width="9.140625" style="11"/>
    <col min="2311" max="2311" width="12.7109375" style="11" bestFit="1" customWidth="1"/>
    <col min="2312" max="2312" width="11.42578125" style="11" bestFit="1" customWidth="1"/>
    <col min="2313" max="2555" width="9.140625" style="11"/>
    <col min="2556" max="2556" width="30.42578125" style="11" customWidth="1"/>
    <col min="2557" max="2557" width="3.85546875" style="11" bestFit="1" customWidth="1"/>
    <col min="2558" max="2558" width="9" style="11" customWidth="1"/>
    <col min="2559" max="2559" width="24.5703125" style="11" customWidth="1"/>
    <col min="2560" max="2560" width="20.42578125" style="11" customWidth="1"/>
    <col min="2561" max="2561" width="9.140625" style="11"/>
    <col min="2562" max="2562" width="27.7109375" style="11" customWidth="1"/>
    <col min="2563" max="2563" width="5.140625" style="11" bestFit="1" customWidth="1"/>
    <col min="2564" max="2564" width="15.5703125" style="11" customWidth="1"/>
    <col min="2565" max="2565" width="11.5703125" style="11" bestFit="1" customWidth="1"/>
    <col min="2566" max="2566" width="9.140625" style="11"/>
    <col min="2567" max="2567" width="12.7109375" style="11" bestFit="1" customWidth="1"/>
    <col min="2568" max="2568" width="11.42578125" style="11" bestFit="1" customWidth="1"/>
    <col min="2569" max="2811" width="9.140625" style="11"/>
    <col min="2812" max="2812" width="30.42578125" style="11" customWidth="1"/>
    <col min="2813" max="2813" width="3.85546875" style="11" bestFit="1" customWidth="1"/>
    <col min="2814" max="2814" width="9" style="11" customWidth="1"/>
    <col min="2815" max="2815" width="24.5703125" style="11" customWidth="1"/>
    <col min="2816" max="2816" width="20.42578125" style="11" customWidth="1"/>
    <col min="2817" max="2817" width="9.140625" style="11"/>
    <col min="2818" max="2818" width="27.7109375" style="11" customWidth="1"/>
    <col min="2819" max="2819" width="5.140625" style="11" bestFit="1" customWidth="1"/>
    <col min="2820" max="2820" width="15.5703125" style="11" customWidth="1"/>
    <col min="2821" max="2821" width="11.5703125" style="11" bestFit="1" customWidth="1"/>
    <col min="2822" max="2822" width="9.140625" style="11"/>
    <col min="2823" max="2823" width="12.7109375" style="11" bestFit="1" customWidth="1"/>
    <col min="2824" max="2824" width="11.42578125" style="11" bestFit="1" customWidth="1"/>
    <col min="2825" max="3067" width="9.140625" style="11"/>
    <col min="3068" max="3068" width="30.42578125" style="11" customWidth="1"/>
    <col min="3069" max="3069" width="3.85546875" style="11" bestFit="1" customWidth="1"/>
    <col min="3070" max="3070" width="9" style="11" customWidth="1"/>
    <col min="3071" max="3071" width="24.5703125" style="11" customWidth="1"/>
    <col min="3072" max="3072" width="20.42578125" style="11" customWidth="1"/>
    <col min="3073" max="3073" width="9.140625" style="11"/>
    <col min="3074" max="3074" width="27.7109375" style="11" customWidth="1"/>
    <col min="3075" max="3075" width="5.140625" style="11" bestFit="1" customWidth="1"/>
    <col min="3076" max="3076" width="15.5703125" style="11" customWidth="1"/>
    <col min="3077" max="3077" width="11.5703125" style="11" bestFit="1" customWidth="1"/>
    <col min="3078" max="3078" width="9.140625" style="11"/>
    <col min="3079" max="3079" width="12.7109375" style="11" bestFit="1" customWidth="1"/>
    <col min="3080" max="3080" width="11.42578125" style="11" bestFit="1" customWidth="1"/>
    <col min="3081" max="3323" width="9.140625" style="11"/>
    <col min="3324" max="3324" width="30.42578125" style="11" customWidth="1"/>
    <col min="3325" max="3325" width="3.85546875" style="11" bestFit="1" customWidth="1"/>
    <col min="3326" max="3326" width="9" style="11" customWidth="1"/>
    <col min="3327" max="3327" width="24.5703125" style="11" customWidth="1"/>
    <col min="3328" max="3328" width="20.42578125" style="11" customWidth="1"/>
    <col min="3329" max="3329" width="9.140625" style="11"/>
    <col min="3330" max="3330" width="27.7109375" style="11" customWidth="1"/>
    <col min="3331" max="3331" width="5.140625" style="11" bestFit="1" customWidth="1"/>
    <col min="3332" max="3332" width="15.5703125" style="11" customWidth="1"/>
    <col min="3333" max="3333" width="11.5703125" style="11" bestFit="1" customWidth="1"/>
    <col min="3334" max="3334" width="9.140625" style="11"/>
    <col min="3335" max="3335" width="12.7109375" style="11" bestFit="1" customWidth="1"/>
    <col min="3336" max="3336" width="11.42578125" style="11" bestFit="1" customWidth="1"/>
    <col min="3337" max="3579" width="9.140625" style="11"/>
    <col min="3580" max="3580" width="30.42578125" style="11" customWidth="1"/>
    <col min="3581" max="3581" width="3.85546875" style="11" bestFit="1" customWidth="1"/>
    <col min="3582" max="3582" width="9" style="11" customWidth="1"/>
    <col min="3583" max="3583" width="24.5703125" style="11" customWidth="1"/>
    <col min="3584" max="3584" width="20.42578125" style="11" customWidth="1"/>
    <col min="3585" max="3585" width="9.140625" style="11"/>
    <col min="3586" max="3586" width="27.7109375" style="11" customWidth="1"/>
    <col min="3587" max="3587" width="5.140625" style="11" bestFit="1" customWidth="1"/>
    <col min="3588" max="3588" width="15.5703125" style="11" customWidth="1"/>
    <col min="3589" max="3589" width="11.5703125" style="11" bestFit="1" customWidth="1"/>
    <col min="3590" max="3590" width="9.140625" style="11"/>
    <col min="3591" max="3591" width="12.7109375" style="11" bestFit="1" customWidth="1"/>
    <col min="3592" max="3592" width="11.42578125" style="11" bestFit="1" customWidth="1"/>
    <col min="3593" max="3835" width="9.140625" style="11"/>
    <col min="3836" max="3836" width="30.42578125" style="11" customWidth="1"/>
    <col min="3837" max="3837" width="3.85546875" style="11" bestFit="1" customWidth="1"/>
    <col min="3838" max="3838" width="9" style="11" customWidth="1"/>
    <col min="3839" max="3839" width="24.5703125" style="11" customWidth="1"/>
    <col min="3840" max="3840" width="20.42578125" style="11" customWidth="1"/>
    <col min="3841" max="3841" width="9.140625" style="11"/>
    <col min="3842" max="3842" width="27.7109375" style="11" customWidth="1"/>
    <col min="3843" max="3843" width="5.140625" style="11" bestFit="1" customWidth="1"/>
    <col min="3844" max="3844" width="15.5703125" style="11" customWidth="1"/>
    <col min="3845" max="3845" width="11.5703125" style="11" bestFit="1" customWidth="1"/>
    <col min="3846" max="3846" width="9.140625" style="11"/>
    <col min="3847" max="3847" width="12.7109375" style="11" bestFit="1" customWidth="1"/>
    <col min="3848" max="3848" width="11.42578125" style="11" bestFit="1" customWidth="1"/>
    <col min="3849" max="4091" width="9.140625" style="11"/>
    <col min="4092" max="4092" width="30.42578125" style="11" customWidth="1"/>
    <col min="4093" max="4093" width="3.85546875" style="11" bestFit="1" customWidth="1"/>
    <col min="4094" max="4094" width="9" style="11" customWidth="1"/>
    <col min="4095" max="4095" width="24.5703125" style="11" customWidth="1"/>
    <col min="4096" max="4096" width="20.42578125" style="11" customWidth="1"/>
    <col min="4097" max="4097" width="9.140625" style="11"/>
    <col min="4098" max="4098" width="27.7109375" style="11" customWidth="1"/>
    <col min="4099" max="4099" width="5.140625" style="11" bestFit="1" customWidth="1"/>
    <col min="4100" max="4100" width="15.5703125" style="11" customWidth="1"/>
    <col min="4101" max="4101" width="11.5703125" style="11" bestFit="1" customWidth="1"/>
    <col min="4102" max="4102" width="9.140625" style="11"/>
    <col min="4103" max="4103" width="12.7109375" style="11" bestFit="1" customWidth="1"/>
    <col min="4104" max="4104" width="11.42578125" style="11" bestFit="1" customWidth="1"/>
    <col min="4105" max="4347" width="9.140625" style="11"/>
    <col min="4348" max="4348" width="30.42578125" style="11" customWidth="1"/>
    <col min="4349" max="4349" width="3.85546875" style="11" bestFit="1" customWidth="1"/>
    <col min="4350" max="4350" width="9" style="11" customWidth="1"/>
    <col min="4351" max="4351" width="24.5703125" style="11" customWidth="1"/>
    <col min="4352" max="4352" width="20.42578125" style="11" customWidth="1"/>
    <col min="4353" max="4353" width="9.140625" style="11"/>
    <col min="4354" max="4354" width="27.7109375" style="11" customWidth="1"/>
    <col min="4355" max="4355" width="5.140625" style="11" bestFit="1" customWidth="1"/>
    <col min="4356" max="4356" width="15.5703125" style="11" customWidth="1"/>
    <col min="4357" max="4357" width="11.5703125" style="11" bestFit="1" customWidth="1"/>
    <col min="4358" max="4358" width="9.140625" style="11"/>
    <col min="4359" max="4359" width="12.7109375" style="11" bestFit="1" customWidth="1"/>
    <col min="4360" max="4360" width="11.42578125" style="11" bestFit="1" customWidth="1"/>
    <col min="4361" max="4603" width="9.140625" style="11"/>
    <col min="4604" max="4604" width="30.42578125" style="11" customWidth="1"/>
    <col min="4605" max="4605" width="3.85546875" style="11" bestFit="1" customWidth="1"/>
    <col min="4606" max="4606" width="9" style="11" customWidth="1"/>
    <col min="4607" max="4607" width="24.5703125" style="11" customWidth="1"/>
    <col min="4608" max="4608" width="20.42578125" style="11" customWidth="1"/>
    <col min="4609" max="4609" width="9.140625" style="11"/>
    <col min="4610" max="4610" width="27.7109375" style="11" customWidth="1"/>
    <col min="4611" max="4611" width="5.140625" style="11" bestFit="1" customWidth="1"/>
    <col min="4612" max="4612" width="15.5703125" style="11" customWidth="1"/>
    <col min="4613" max="4613" width="11.5703125" style="11" bestFit="1" customWidth="1"/>
    <col min="4614" max="4614" width="9.140625" style="11"/>
    <col min="4615" max="4615" width="12.7109375" style="11" bestFit="1" customWidth="1"/>
    <col min="4616" max="4616" width="11.42578125" style="11" bestFit="1" customWidth="1"/>
    <col min="4617" max="4859" width="9.140625" style="11"/>
    <col min="4860" max="4860" width="30.42578125" style="11" customWidth="1"/>
    <col min="4861" max="4861" width="3.85546875" style="11" bestFit="1" customWidth="1"/>
    <col min="4862" max="4862" width="9" style="11" customWidth="1"/>
    <col min="4863" max="4863" width="24.5703125" style="11" customWidth="1"/>
    <col min="4864" max="4864" width="20.42578125" style="11" customWidth="1"/>
    <col min="4865" max="4865" width="9.140625" style="11"/>
    <col min="4866" max="4866" width="27.7109375" style="11" customWidth="1"/>
    <col min="4867" max="4867" width="5.140625" style="11" bestFit="1" customWidth="1"/>
    <col min="4868" max="4868" width="15.5703125" style="11" customWidth="1"/>
    <col min="4869" max="4869" width="11.5703125" style="11" bestFit="1" customWidth="1"/>
    <col min="4870" max="4870" width="9.140625" style="11"/>
    <col min="4871" max="4871" width="12.7109375" style="11" bestFit="1" customWidth="1"/>
    <col min="4872" max="4872" width="11.42578125" style="11" bestFit="1" customWidth="1"/>
    <col min="4873" max="5115" width="9.140625" style="11"/>
    <col min="5116" max="5116" width="30.42578125" style="11" customWidth="1"/>
    <col min="5117" max="5117" width="3.85546875" style="11" bestFit="1" customWidth="1"/>
    <col min="5118" max="5118" width="9" style="11" customWidth="1"/>
    <col min="5119" max="5119" width="24.5703125" style="11" customWidth="1"/>
    <col min="5120" max="5120" width="20.42578125" style="11" customWidth="1"/>
    <col min="5121" max="5121" width="9.140625" style="11"/>
    <col min="5122" max="5122" width="27.7109375" style="11" customWidth="1"/>
    <col min="5123" max="5123" width="5.140625" style="11" bestFit="1" customWidth="1"/>
    <col min="5124" max="5124" width="15.5703125" style="11" customWidth="1"/>
    <col min="5125" max="5125" width="11.5703125" style="11" bestFit="1" customWidth="1"/>
    <col min="5126" max="5126" width="9.140625" style="11"/>
    <col min="5127" max="5127" width="12.7109375" style="11" bestFit="1" customWidth="1"/>
    <col min="5128" max="5128" width="11.42578125" style="11" bestFit="1" customWidth="1"/>
    <col min="5129" max="5371" width="9.140625" style="11"/>
    <col min="5372" max="5372" width="30.42578125" style="11" customWidth="1"/>
    <col min="5373" max="5373" width="3.85546875" style="11" bestFit="1" customWidth="1"/>
    <col min="5374" max="5374" width="9" style="11" customWidth="1"/>
    <col min="5375" max="5375" width="24.5703125" style="11" customWidth="1"/>
    <col min="5376" max="5376" width="20.42578125" style="11" customWidth="1"/>
    <col min="5377" max="5377" width="9.140625" style="11"/>
    <col min="5378" max="5378" width="27.7109375" style="11" customWidth="1"/>
    <col min="5379" max="5379" width="5.140625" style="11" bestFit="1" customWidth="1"/>
    <col min="5380" max="5380" width="15.5703125" style="11" customWidth="1"/>
    <col min="5381" max="5381" width="11.5703125" style="11" bestFit="1" customWidth="1"/>
    <col min="5382" max="5382" width="9.140625" style="11"/>
    <col min="5383" max="5383" width="12.7109375" style="11" bestFit="1" customWidth="1"/>
    <col min="5384" max="5384" width="11.42578125" style="11" bestFit="1" customWidth="1"/>
    <col min="5385" max="5627" width="9.140625" style="11"/>
    <col min="5628" max="5628" width="30.42578125" style="11" customWidth="1"/>
    <col min="5629" max="5629" width="3.85546875" style="11" bestFit="1" customWidth="1"/>
    <col min="5630" max="5630" width="9" style="11" customWidth="1"/>
    <col min="5631" max="5631" width="24.5703125" style="11" customWidth="1"/>
    <col min="5632" max="5632" width="20.42578125" style="11" customWidth="1"/>
    <col min="5633" max="5633" width="9.140625" style="11"/>
    <col min="5634" max="5634" width="27.7109375" style="11" customWidth="1"/>
    <col min="5635" max="5635" width="5.140625" style="11" bestFit="1" customWidth="1"/>
    <col min="5636" max="5636" width="15.5703125" style="11" customWidth="1"/>
    <col min="5637" max="5637" width="11.5703125" style="11" bestFit="1" customWidth="1"/>
    <col min="5638" max="5638" width="9.140625" style="11"/>
    <col min="5639" max="5639" width="12.7109375" style="11" bestFit="1" customWidth="1"/>
    <col min="5640" max="5640" width="11.42578125" style="11" bestFit="1" customWidth="1"/>
    <col min="5641" max="5883" width="9.140625" style="11"/>
    <col min="5884" max="5884" width="30.42578125" style="11" customWidth="1"/>
    <col min="5885" max="5885" width="3.85546875" style="11" bestFit="1" customWidth="1"/>
    <col min="5886" max="5886" width="9" style="11" customWidth="1"/>
    <col min="5887" max="5887" width="24.5703125" style="11" customWidth="1"/>
    <col min="5888" max="5888" width="20.42578125" style="11" customWidth="1"/>
    <col min="5889" max="5889" width="9.140625" style="11"/>
    <col min="5890" max="5890" width="27.7109375" style="11" customWidth="1"/>
    <col min="5891" max="5891" width="5.140625" style="11" bestFit="1" customWidth="1"/>
    <col min="5892" max="5892" width="15.5703125" style="11" customWidth="1"/>
    <col min="5893" max="5893" width="11.5703125" style="11" bestFit="1" customWidth="1"/>
    <col min="5894" max="5894" width="9.140625" style="11"/>
    <col min="5895" max="5895" width="12.7109375" style="11" bestFit="1" customWidth="1"/>
    <col min="5896" max="5896" width="11.42578125" style="11" bestFit="1" customWidth="1"/>
    <col min="5897" max="6139" width="9.140625" style="11"/>
    <col min="6140" max="6140" width="30.42578125" style="11" customWidth="1"/>
    <col min="6141" max="6141" width="3.85546875" style="11" bestFit="1" customWidth="1"/>
    <col min="6142" max="6142" width="9" style="11" customWidth="1"/>
    <col min="6143" max="6143" width="24.5703125" style="11" customWidth="1"/>
    <col min="6144" max="6144" width="20.42578125" style="11" customWidth="1"/>
    <col min="6145" max="6145" width="9.140625" style="11"/>
    <col min="6146" max="6146" width="27.7109375" style="11" customWidth="1"/>
    <col min="6147" max="6147" width="5.140625" style="11" bestFit="1" customWidth="1"/>
    <col min="6148" max="6148" width="15.5703125" style="11" customWidth="1"/>
    <col min="6149" max="6149" width="11.5703125" style="11" bestFit="1" customWidth="1"/>
    <col min="6150" max="6150" width="9.140625" style="11"/>
    <col min="6151" max="6151" width="12.7109375" style="11" bestFit="1" customWidth="1"/>
    <col min="6152" max="6152" width="11.42578125" style="11" bestFit="1" customWidth="1"/>
    <col min="6153" max="6395" width="9.140625" style="11"/>
    <col min="6396" max="6396" width="30.42578125" style="11" customWidth="1"/>
    <col min="6397" max="6397" width="3.85546875" style="11" bestFit="1" customWidth="1"/>
    <col min="6398" max="6398" width="9" style="11" customWidth="1"/>
    <col min="6399" max="6399" width="24.5703125" style="11" customWidth="1"/>
    <col min="6400" max="6400" width="20.42578125" style="11" customWidth="1"/>
    <col min="6401" max="6401" width="9.140625" style="11"/>
    <col min="6402" max="6402" width="27.7109375" style="11" customWidth="1"/>
    <col min="6403" max="6403" width="5.140625" style="11" bestFit="1" customWidth="1"/>
    <col min="6404" max="6404" width="15.5703125" style="11" customWidth="1"/>
    <col min="6405" max="6405" width="11.5703125" style="11" bestFit="1" customWidth="1"/>
    <col min="6406" max="6406" width="9.140625" style="11"/>
    <col min="6407" max="6407" width="12.7109375" style="11" bestFit="1" customWidth="1"/>
    <col min="6408" max="6408" width="11.42578125" style="11" bestFit="1" customWidth="1"/>
    <col min="6409" max="6651" width="9.140625" style="11"/>
    <col min="6652" max="6652" width="30.42578125" style="11" customWidth="1"/>
    <col min="6653" max="6653" width="3.85546875" style="11" bestFit="1" customWidth="1"/>
    <col min="6654" max="6654" width="9" style="11" customWidth="1"/>
    <col min="6655" max="6655" width="24.5703125" style="11" customWidth="1"/>
    <col min="6656" max="6656" width="20.42578125" style="11" customWidth="1"/>
    <col min="6657" max="6657" width="9.140625" style="11"/>
    <col min="6658" max="6658" width="27.7109375" style="11" customWidth="1"/>
    <col min="6659" max="6659" width="5.140625" style="11" bestFit="1" customWidth="1"/>
    <col min="6660" max="6660" width="15.5703125" style="11" customWidth="1"/>
    <col min="6661" max="6661" width="11.5703125" style="11" bestFit="1" customWidth="1"/>
    <col min="6662" max="6662" width="9.140625" style="11"/>
    <col min="6663" max="6663" width="12.7109375" style="11" bestFit="1" customWidth="1"/>
    <col min="6664" max="6664" width="11.42578125" style="11" bestFit="1" customWidth="1"/>
    <col min="6665" max="6907" width="9.140625" style="11"/>
    <col min="6908" max="6908" width="30.42578125" style="11" customWidth="1"/>
    <col min="6909" max="6909" width="3.85546875" style="11" bestFit="1" customWidth="1"/>
    <col min="6910" max="6910" width="9" style="11" customWidth="1"/>
    <col min="6911" max="6911" width="24.5703125" style="11" customWidth="1"/>
    <col min="6912" max="6912" width="20.42578125" style="11" customWidth="1"/>
    <col min="6913" max="6913" width="9.140625" style="11"/>
    <col min="6914" max="6914" width="27.7109375" style="11" customWidth="1"/>
    <col min="6915" max="6915" width="5.140625" style="11" bestFit="1" customWidth="1"/>
    <col min="6916" max="6916" width="15.5703125" style="11" customWidth="1"/>
    <col min="6917" max="6917" width="11.5703125" style="11" bestFit="1" customWidth="1"/>
    <col min="6918" max="6918" width="9.140625" style="11"/>
    <col min="6919" max="6919" width="12.7109375" style="11" bestFit="1" customWidth="1"/>
    <col min="6920" max="6920" width="11.42578125" style="11" bestFit="1" customWidth="1"/>
    <col min="6921" max="7163" width="9.140625" style="11"/>
    <col min="7164" max="7164" width="30.42578125" style="11" customWidth="1"/>
    <col min="7165" max="7165" width="3.85546875" style="11" bestFit="1" customWidth="1"/>
    <col min="7166" max="7166" width="9" style="11" customWidth="1"/>
    <col min="7167" max="7167" width="24.5703125" style="11" customWidth="1"/>
    <col min="7168" max="7168" width="20.42578125" style="11" customWidth="1"/>
    <col min="7169" max="7169" width="9.140625" style="11"/>
    <col min="7170" max="7170" width="27.7109375" style="11" customWidth="1"/>
    <col min="7171" max="7171" width="5.140625" style="11" bestFit="1" customWidth="1"/>
    <col min="7172" max="7172" width="15.5703125" style="11" customWidth="1"/>
    <col min="7173" max="7173" width="11.5703125" style="11" bestFit="1" customWidth="1"/>
    <col min="7174" max="7174" width="9.140625" style="11"/>
    <col min="7175" max="7175" width="12.7109375" style="11" bestFit="1" customWidth="1"/>
    <col min="7176" max="7176" width="11.42578125" style="11" bestFit="1" customWidth="1"/>
    <col min="7177" max="7419" width="9.140625" style="11"/>
    <col min="7420" max="7420" width="30.42578125" style="11" customWidth="1"/>
    <col min="7421" max="7421" width="3.85546875" style="11" bestFit="1" customWidth="1"/>
    <col min="7422" max="7422" width="9" style="11" customWidth="1"/>
    <col min="7423" max="7423" width="24.5703125" style="11" customWidth="1"/>
    <col min="7424" max="7424" width="20.42578125" style="11" customWidth="1"/>
    <col min="7425" max="7425" width="9.140625" style="11"/>
    <col min="7426" max="7426" width="27.7109375" style="11" customWidth="1"/>
    <col min="7427" max="7427" width="5.140625" style="11" bestFit="1" customWidth="1"/>
    <col min="7428" max="7428" width="15.5703125" style="11" customWidth="1"/>
    <col min="7429" max="7429" width="11.5703125" style="11" bestFit="1" customWidth="1"/>
    <col min="7430" max="7430" width="9.140625" style="11"/>
    <col min="7431" max="7431" width="12.7109375" style="11" bestFit="1" customWidth="1"/>
    <col min="7432" max="7432" width="11.42578125" style="11" bestFit="1" customWidth="1"/>
    <col min="7433" max="7675" width="9.140625" style="11"/>
    <col min="7676" max="7676" width="30.42578125" style="11" customWidth="1"/>
    <col min="7677" max="7677" width="3.85546875" style="11" bestFit="1" customWidth="1"/>
    <col min="7678" max="7678" width="9" style="11" customWidth="1"/>
    <col min="7679" max="7679" width="24.5703125" style="11" customWidth="1"/>
    <col min="7680" max="7680" width="20.42578125" style="11" customWidth="1"/>
    <col min="7681" max="7681" width="9.140625" style="11"/>
    <col min="7682" max="7682" width="27.7109375" style="11" customWidth="1"/>
    <col min="7683" max="7683" width="5.140625" style="11" bestFit="1" customWidth="1"/>
    <col min="7684" max="7684" width="15.5703125" style="11" customWidth="1"/>
    <col min="7685" max="7685" width="11.5703125" style="11" bestFit="1" customWidth="1"/>
    <col min="7686" max="7686" width="9.140625" style="11"/>
    <col min="7687" max="7687" width="12.7109375" style="11" bestFit="1" customWidth="1"/>
    <col min="7688" max="7688" width="11.42578125" style="11" bestFit="1" customWidth="1"/>
    <col min="7689" max="7931" width="9.140625" style="11"/>
    <col min="7932" max="7932" width="30.42578125" style="11" customWidth="1"/>
    <col min="7933" max="7933" width="3.85546875" style="11" bestFit="1" customWidth="1"/>
    <col min="7934" max="7934" width="9" style="11" customWidth="1"/>
    <col min="7935" max="7935" width="24.5703125" style="11" customWidth="1"/>
    <col min="7936" max="7936" width="20.42578125" style="11" customWidth="1"/>
    <col min="7937" max="7937" width="9.140625" style="11"/>
    <col min="7938" max="7938" width="27.7109375" style="11" customWidth="1"/>
    <col min="7939" max="7939" width="5.140625" style="11" bestFit="1" customWidth="1"/>
    <col min="7940" max="7940" width="15.5703125" style="11" customWidth="1"/>
    <col min="7941" max="7941" width="11.5703125" style="11" bestFit="1" customWidth="1"/>
    <col min="7942" max="7942" width="9.140625" style="11"/>
    <col min="7943" max="7943" width="12.7109375" style="11" bestFit="1" customWidth="1"/>
    <col min="7944" max="7944" width="11.42578125" style="11" bestFit="1" customWidth="1"/>
    <col min="7945" max="8187" width="9.140625" style="11"/>
    <col min="8188" max="8188" width="30.42578125" style="11" customWidth="1"/>
    <col min="8189" max="8189" width="3.85546875" style="11" bestFit="1" customWidth="1"/>
    <col min="8190" max="8190" width="9" style="11" customWidth="1"/>
    <col min="8191" max="8191" width="24.5703125" style="11" customWidth="1"/>
    <col min="8192" max="8192" width="20.42578125" style="11" customWidth="1"/>
    <col min="8193" max="8193" width="9.140625" style="11"/>
    <col min="8194" max="8194" width="27.7109375" style="11" customWidth="1"/>
    <col min="8195" max="8195" width="5.140625" style="11" bestFit="1" customWidth="1"/>
    <col min="8196" max="8196" width="15.5703125" style="11" customWidth="1"/>
    <col min="8197" max="8197" width="11.5703125" style="11" bestFit="1" customWidth="1"/>
    <col min="8198" max="8198" width="9.140625" style="11"/>
    <col min="8199" max="8199" width="12.7109375" style="11" bestFit="1" customWidth="1"/>
    <col min="8200" max="8200" width="11.42578125" style="11" bestFit="1" customWidth="1"/>
    <col min="8201" max="8443" width="9.140625" style="11"/>
    <col min="8444" max="8444" width="30.42578125" style="11" customWidth="1"/>
    <col min="8445" max="8445" width="3.85546875" style="11" bestFit="1" customWidth="1"/>
    <col min="8446" max="8446" width="9" style="11" customWidth="1"/>
    <col min="8447" max="8447" width="24.5703125" style="11" customWidth="1"/>
    <col min="8448" max="8448" width="20.42578125" style="11" customWidth="1"/>
    <col min="8449" max="8449" width="9.140625" style="11"/>
    <col min="8450" max="8450" width="27.7109375" style="11" customWidth="1"/>
    <col min="8451" max="8451" width="5.140625" style="11" bestFit="1" customWidth="1"/>
    <col min="8452" max="8452" width="15.5703125" style="11" customWidth="1"/>
    <col min="8453" max="8453" width="11.5703125" style="11" bestFit="1" customWidth="1"/>
    <col min="8454" max="8454" width="9.140625" style="11"/>
    <col min="8455" max="8455" width="12.7109375" style="11" bestFit="1" customWidth="1"/>
    <col min="8456" max="8456" width="11.42578125" style="11" bestFit="1" customWidth="1"/>
    <col min="8457" max="8699" width="9.140625" style="11"/>
    <col min="8700" max="8700" width="30.42578125" style="11" customWidth="1"/>
    <col min="8701" max="8701" width="3.85546875" style="11" bestFit="1" customWidth="1"/>
    <col min="8702" max="8702" width="9" style="11" customWidth="1"/>
    <col min="8703" max="8703" width="24.5703125" style="11" customWidth="1"/>
    <col min="8704" max="8704" width="20.42578125" style="11" customWidth="1"/>
    <col min="8705" max="8705" width="9.140625" style="11"/>
    <col min="8706" max="8706" width="27.7109375" style="11" customWidth="1"/>
    <col min="8707" max="8707" width="5.140625" style="11" bestFit="1" customWidth="1"/>
    <col min="8708" max="8708" width="15.5703125" style="11" customWidth="1"/>
    <col min="8709" max="8709" width="11.5703125" style="11" bestFit="1" customWidth="1"/>
    <col min="8710" max="8710" width="9.140625" style="11"/>
    <col min="8711" max="8711" width="12.7109375" style="11" bestFit="1" customWidth="1"/>
    <col min="8712" max="8712" width="11.42578125" style="11" bestFit="1" customWidth="1"/>
    <col min="8713" max="8955" width="9.140625" style="11"/>
    <col min="8956" max="8956" width="30.42578125" style="11" customWidth="1"/>
    <col min="8957" max="8957" width="3.85546875" style="11" bestFit="1" customWidth="1"/>
    <col min="8958" max="8958" width="9" style="11" customWidth="1"/>
    <col min="8959" max="8959" width="24.5703125" style="11" customWidth="1"/>
    <col min="8960" max="8960" width="20.42578125" style="11" customWidth="1"/>
    <col min="8961" max="8961" width="9.140625" style="11"/>
    <col min="8962" max="8962" width="27.7109375" style="11" customWidth="1"/>
    <col min="8963" max="8963" width="5.140625" style="11" bestFit="1" customWidth="1"/>
    <col min="8964" max="8964" width="15.5703125" style="11" customWidth="1"/>
    <col min="8965" max="8965" width="11.5703125" style="11" bestFit="1" customWidth="1"/>
    <col min="8966" max="8966" width="9.140625" style="11"/>
    <col min="8967" max="8967" width="12.7109375" style="11" bestFit="1" customWidth="1"/>
    <col min="8968" max="8968" width="11.42578125" style="11" bestFit="1" customWidth="1"/>
    <col min="8969" max="9211" width="9.140625" style="11"/>
    <col min="9212" max="9212" width="30.42578125" style="11" customWidth="1"/>
    <col min="9213" max="9213" width="3.85546875" style="11" bestFit="1" customWidth="1"/>
    <col min="9214" max="9214" width="9" style="11" customWidth="1"/>
    <col min="9215" max="9215" width="24.5703125" style="11" customWidth="1"/>
    <col min="9216" max="9216" width="20.42578125" style="11" customWidth="1"/>
    <col min="9217" max="9217" width="9.140625" style="11"/>
    <col min="9218" max="9218" width="27.7109375" style="11" customWidth="1"/>
    <col min="9219" max="9219" width="5.140625" style="11" bestFit="1" customWidth="1"/>
    <col min="9220" max="9220" width="15.5703125" style="11" customWidth="1"/>
    <col min="9221" max="9221" width="11.5703125" style="11" bestFit="1" customWidth="1"/>
    <col min="9222" max="9222" width="9.140625" style="11"/>
    <col min="9223" max="9223" width="12.7109375" style="11" bestFit="1" customWidth="1"/>
    <col min="9224" max="9224" width="11.42578125" style="11" bestFit="1" customWidth="1"/>
    <col min="9225" max="9467" width="9.140625" style="11"/>
    <col min="9468" max="9468" width="30.42578125" style="11" customWidth="1"/>
    <col min="9469" max="9469" width="3.85546875" style="11" bestFit="1" customWidth="1"/>
    <col min="9470" max="9470" width="9" style="11" customWidth="1"/>
    <col min="9471" max="9471" width="24.5703125" style="11" customWidth="1"/>
    <col min="9472" max="9472" width="20.42578125" style="11" customWidth="1"/>
    <col min="9473" max="9473" width="9.140625" style="11"/>
    <col min="9474" max="9474" width="27.7109375" style="11" customWidth="1"/>
    <col min="9475" max="9475" width="5.140625" style="11" bestFit="1" customWidth="1"/>
    <col min="9476" max="9476" width="15.5703125" style="11" customWidth="1"/>
    <col min="9477" max="9477" width="11.5703125" style="11" bestFit="1" customWidth="1"/>
    <col min="9478" max="9478" width="9.140625" style="11"/>
    <col min="9479" max="9479" width="12.7109375" style="11" bestFit="1" customWidth="1"/>
    <col min="9480" max="9480" width="11.42578125" style="11" bestFit="1" customWidth="1"/>
    <col min="9481" max="9723" width="9.140625" style="11"/>
    <col min="9724" max="9724" width="30.42578125" style="11" customWidth="1"/>
    <col min="9725" max="9725" width="3.85546875" style="11" bestFit="1" customWidth="1"/>
    <col min="9726" max="9726" width="9" style="11" customWidth="1"/>
    <col min="9727" max="9727" width="24.5703125" style="11" customWidth="1"/>
    <col min="9728" max="9728" width="20.42578125" style="11" customWidth="1"/>
    <col min="9729" max="9729" width="9.140625" style="11"/>
    <col min="9730" max="9730" width="27.7109375" style="11" customWidth="1"/>
    <col min="9731" max="9731" width="5.140625" style="11" bestFit="1" customWidth="1"/>
    <col min="9732" max="9732" width="15.5703125" style="11" customWidth="1"/>
    <col min="9733" max="9733" width="11.5703125" style="11" bestFit="1" customWidth="1"/>
    <col min="9734" max="9734" width="9.140625" style="11"/>
    <col min="9735" max="9735" width="12.7109375" style="11" bestFit="1" customWidth="1"/>
    <col min="9736" max="9736" width="11.42578125" style="11" bestFit="1" customWidth="1"/>
    <col min="9737" max="9979" width="9.140625" style="11"/>
    <col min="9980" max="9980" width="30.42578125" style="11" customWidth="1"/>
    <col min="9981" max="9981" width="3.85546875" style="11" bestFit="1" customWidth="1"/>
    <col min="9982" max="9982" width="9" style="11" customWidth="1"/>
    <col min="9983" max="9983" width="24.5703125" style="11" customWidth="1"/>
    <col min="9984" max="9984" width="20.42578125" style="11" customWidth="1"/>
    <col min="9985" max="9985" width="9.140625" style="11"/>
    <col min="9986" max="9986" width="27.7109375" style="11" customWidth="1"/>
    <col min="9987" max="9987" width="5.140625" style="11" bestFit="1" customWidth="1"/>
    <col min="9988" max="9988" width="15.5703125" style="11" customWidth="1"/>
    <col min="9989" max="9989" width="11.5703125" style="11" bestFit="1" customWidth="1"/>
    <col min="9990" max="9990" width="9.140625" style="11"/>
    <col min="9991" max="9991" width="12.7109375" style="11" bestFit="1" customWidth="1"/>
    <col min="9992" max="9992" width="11.42578125" style="11" bestFit="1" customWidth="1"/>
    <col min="9993" max="10235" width="9.140625" style="11"/>
    <col min="10236" max="10236" width="30.42578125" style="11" customWidth="1"/>
    <col min="10237" max="10237" width="3.85546875" style="11" bestFit="1" customWidth="1"/>
    <col min="10238" max="10238" width="9" style="11" customWidth="1"/>
    <col min="10239" max="10239" width="24.5703125" style="11" customWidth="1"/>
    <col min="10240" max="10240" width="20.42578125" style="11" customWidth="1"/>
    <col min="10241" max="10241" width="9.140625" style="11"/>
    <col min="10242" max="10242" width="27.7109375" style="11" customWidth="1"/>
    <col min="10243" max="10243" width="5.140625" style="11" bestFit="1" customWidth="1"/>
    <col min="10244" max="10244" width="15.5703125" style="11" customWidth="1"/>
    <col min="10245" max="10245" width="11.5703125" style="11" bestFit="1" customWidth="1"/>
    <col min="10246" max="10246" width="9.140625" style="11"/>
    <col min="10247" max="10247" width="12.7109375" style="11" bestFit="1" customWidth="1"/>
    <col min="10248" max="10248" width="11.42578125" style="11" bestFit="1" customWidth="1"/>
    <col min="10249" max="10491" width="9.140625" style="11"/>
    <col min="10492" max="10492" width="30.42578125" style="11" customWidth="1"/>
    <col min="10493" max="10493" width="3.85546875" style="11" bestFit="1" customWidth="1"/>
    <col min="10494" max="10494" width="9" style="11" customWidth="1"/>
    <col min="10495" max="10495" width="24.5703125" style="11" customWidth="1"/>
    <col min="10496" max="10496" width="20.42578125" style="11" customWidth="1"/>
    <col min="10497" max="10497" width="9.140625" style="11"/>
    <col min="10498" max="10498" width="27.7109375" style="11" customWidth="1"/>
    <col min="10499" max="10499" width="5.140625" style="11" bestFit="1" customWidth="1"/>
    <col min="10500" max="10500" width="15.5703125" style="11" customWidth="1"/>
    <col min="10501" max="10501" width="11.5703125" style="11" bestFit="1" customWidth="1"/>
    <col min="10502" max="10502" width="9.140625" style="11"/>
    <col min="10503" max="10503" width="12.7109375" style="11" bestFit="1" customWidth="1"/>
    <col min="10504" max="10504" width="11.42578125" style="11" bestFit="1" customWidth="1"/>
    <col min="10505" max="10747" width="9.140625" style="11"/>
    <col min="10748" max="10748" width="30.42578125" style="11" customWidth="1"/>
    <col min="10749" max="10749" width="3.85546875" style="11" bestFit="1" customWidth="1"/>
    <col min="10750" max="10750" width="9" style="11" customWidth="1"/>
    <col min="10751" max="10751" width="24.5703125" style="11" customWidth="1"/>
    <col min="10752" max="10752" width="20.42578125" style="11" customWidth="1"/>
    <col min="10753" max="10753" width="9.140625" style="11"/>
    <col min="10754" max="10754" width="27.7109375" style="11" customWidth="1"/>
    <col min="10755" max="10755" width="5.140625" style="11" bestFit="1" customWidth="1"/>
    <col min="10756" max="10756" width="15.5703125" style="11" customWidth="1"/>
    <col min="10757" max="10757" width="11.5703125" style="11" bestFit="1" customWidth="1"/>
    <col min="10758" max="10758" width="9.140625" style="11"/>
    <col min="10759" max="10759" width="12.7109375" style="11" bestFit="1" customWidth="1"/>
    <col min="10760" max="10760" width="11.42578125" style="11" bestFit="1" customWidth="1"/>
    <col min="10761" max="11003" width="9.140625" style="11"/>
    <col min="11004" max="11004" width="30.42578125" style="11" customWidth="1"/>
    <col min="11005" max="11005" width="3.85546875" style="11" bestFit="1" customWidth="1"/>
    <col min="11006" max="11006" width="9" style="11" customWidth="1"/>
    <col min="11007" max="11007" width="24.5703125" style="11" customWidth="1"/>
    <col min="11008" max="11008" width="20.42578125" style="11" customWidth="1"/>
    <col min="11009" max="11009" width="9.140625" style="11"/>
    <col min="11010" max="11010" width="27.7109375" style="11" customWidth="1"/>
    <col min="11011" max="11011" width="5.140625" style="11" bestFit="1" customWidth="1"/>
    <col min="11012" max="11012" width="15.5703125" style="11" customWidth="1"/>
    <col min="11013" max="11013" width="11.5703125" style="11" bestFit="1" customWidth="1"/>
    <col min="11014" max="11014" width="9.140625" style="11"/>
    <col min="11015" max="11015" width="12.7109375" style="11" bestFit="1" customWidth="1"/>
    <col min="11016" max="11016" width="11.42578125" style="11" bestFit="1" customWidth="1"/>
    <col min="11017" max="11259" width="9.140625" style="11"/>
    <col min="11260" max="11260" width="30.42578125" style="11" customWidth="1"/>
    <col min="11261" max="11261" width="3.85546875" style="11" bestFit="1" customWidth="1"/>
    <col min="11262" max="11262" width="9" style="11" customWidth="1"/>
    <col min="11263" max="11263" width="24.5703125" style="11" customWidth="1"/>
    <col min="11264" max="11264" width="20.42578125" style="11" customWidth="1"/>
    <col min="11265" max="11265" width="9.140625" style="11"/>
    <col min="11266" max="11266" width="27.7109375" style="11" customWidth="1"/>
    <col min="11267" max="11267" width="5.140625" style="11" bestFit="1" customWidth="1"/>
    <col min="11268" max="11268" width="15.5703125" style="11" customWidth="1"/>
    <col min="11269" max="11269" width="11.5703125" style="11" bestFit="1" customWidth="1"/>
    <col min="11270" max="11270" width="9.140625" style="11"/>
    <col min="11271" max="11271" width="12.7109375" style="11" bestFit="1" customWidth="1"/>
    <col min="11272" max="11272" width="11.42578125" style="11" bestFit="1" customWidth="1"/>
    <col min="11273" max="11515" width="9.140625" style="11"/>
    <col min="11516" max="11516" width="30.42578125" style="11" customWidth="1"/>
    <col min="11517" max="11517" width="3.85546875" style="11" bestFit="1" customWidth="1"/>
    <col min="11518" max="11518" width="9" style="11" customWidth="1"/>
    <col min="11519" max="11519" width="24.5703125" style="11" customWidth="1"/>
    <col min="11520" max="11520" width="20.42578125" style="11" customWidth="1"/>
    <col min="11521" max="11521" width="9.140625" style="11"/>
    <col min="11522" max="11522" width="27.7109375" style="11" customWidth="1"/>
    <col min="11523" max="11523" width="5.140625" style="11" bestFit="1" customWidth="1"/>
    <col min="11524" max="11524" width="15.5703125" style="11" customWidth="1"/>
    <col min="11525" max="11525" width="11.5703125" style="11" bestFit="1" customWidth="1"/>
    <col min="11526" max="11526" width="9.140625" style="11"/>
    <col min="11527" max="11527" width="12.7109375" style="11" bestFit="1" customWidth="1"/>
    <col min="11528" max="11528" width="11.42578125" style="11" bestFit="1" customWidth="1"/>
    <col min="11529" max="11771" width="9.140625" style="11"/>
    <col min="11772" max="11772" width="30.42578125" style="11" customWidth="1"/>
    <col min="11773" max="11773" width="3.85546875" style="11" bestFit="1" customWidth="1"/>
    <col min="11774" max="11774" width="9" style="11" customWidth="1"/>
    <col min="11775" max="11775" width="24.5703125" style="11" customWidth="1"/>
    <col min="11776" max="11776" width="20.42578125" style="11" customWidth="1"/>
    <col min="11777" max="11777" width="9.140625" style="11"/>
    <col min="11778" max="11778" width="27.7109375" style="11" customWidth="1"/>
    <col min="11779" max="11779" width="5.140625" style="11" bestFit="1" customWidth="1"/>
    <col min="11780" max="11780" width="15.5703125" style="11" customWidth="1"/>
    <col min="11781" max="11781" width="11.5703125" style="11" bestFit="1" customWidth="1"/>
    <col min="11782" max="11782" width="9.140625" style="11"/>
    <col min="11783" max="11783" width="12.7109375" style="11" bestFit="1" customWidth="1"/>
    <col min="11784" max="11784" width="11.42578125" style="11" bestFit="1" customWidth="1"/>
    <col min="11785" max="12027" width="9.140625" style="11"/>
    <col min="12028" max="12028" width="30.42578125" style="11" customWidth="1"/>
    <col min="12029" max="12029" width="3.85546875" style="11" bestFit="1" customWidth="1"/>
    <col min="12030" max="12030" width="9" style="11" customWidth="1"/>
    <col min="12031" max="12031" width="24.5703125" style="11" customWidth="1"/>
    <col min="12032" max="12032" width="20.42578125" style="11" customWidth="1"/>
    <col min="12033" max="12033" width="9.140625" style="11"/>
    <col min="12034" max="12034" width="27.7109375" style="11" customWidth="1"/>
    <col min="12035" max="12035" width="5.140625" style="11" bestFit="1" customWidth="1"/>
    <col min="12036" max="12036" width="15.5703125" style="11" customWidth="1"/>
    <col min="12037" max="12037" width="11.5703125" style="11" bestFit="1" customWidth="1"/>
    <col min="12038" max="12038" width="9.140625" style="11"/>
    <col min="12039" max="12039" width="12.7109375" style="11" bestFit="1" customWidth="1"/>
    <col min="12040" max="12040" width="11.42578125" style="11" bestFit="1" customWidth="1"/>
    <col min="12041" max="12283" width="9.140625" style="11"/>
    <col min="12284" max="12284" width="30.42578125" style="11" customWidth="1"/>
    <col min="12285" max="12285" width="3.85546875" style="11" bestFit="1" customWidth="1"/>
    <col min="12286" max="12286" width="9" style="11" customWidth="1"/>
    <col min="12287" max="12287" width="24.5703125" style="11" customWidth="1"/>
    <col min="12288" max="12288" width="20.42578125" style="11" customWidth="1"/>
    <col min="12289" max="12289" width="9.140625" style="11"/>
    <col min="12290" max="12290" width="27.7109375" style="11" customWidth="1"/>
    <col min="12291" max="12291" width="5.140625" style="11" bestFit="1" customWidth="1"/>
    <col min="12292" max="12292" width="15.5703125" style="11" customWidth="1"/>
    <col min="12293" max="12293" width="11.5703125" style="11" bestFit="1" customWidth="1"/>
    <col min="12294" max="12294" width="9.140625" style="11"/>
    <col min="12295" max="12295" width="12.7109375" style="11" bestFit="1" customWidth="1"/>
    <col min="12296" max="12296" width="11.42578125" style="11" bestFit="1" customWidth="1"/>
    <col min="12297" max="12539" width="9.140625" style="11"/>
    <col min="12540" max="12540" width="30.42578125" style="11" customWidth="1"/>
    <col min="12541" max="12541" width="3.85546875" style="11" bestFit="1" customWidth="1"/>
    <col min="12542" max="12542" width="9" style="11" customWidth="1"/>
    <col min="12543" max="12543" width="24.5703125" style="11" customWidth="1"/>
    <col min="12544" max="12544" width="20.42578125" style="11" customWidth="1"/>
    <col min="12545" max="12545" width="9.140625" style="11"/>
    <col min="12546" max="12546" width="27.7109375" style="11" customWidth="1"/>
    <col min="12547" max="12547" width="5.140625" style="11" bestFit="1" customWidth="1"/>
    <col min="12548" max="12548" width="15.5703125" style="11" customWidth="1"/>
    <col min="12549" max="12549" width="11.5703125" style="11" bestFit="1" customWidth="1"/>
    <col min="12550" max="12550" width="9.140625" style="11"/>
    <col min="12551" max="12551" width="12.7109375" style="11" bestFit="1" customWidth="1"/>
    <col min="12552" max="12552" width="11.42578125" style="11" bestFit="1" customWidth="1"/>
    <col min="12553" max="12795" width="9.140625" style="11"/>
    <col min="12796" max="12796" width="30.42578125" style="11" customWidth="1"/>
    <col min="12797" max="12797" width="3.85546875" style="11" bestFit="1" customWidth="1"/>
    <col min="12798" max="12798" width="9" style="11" customWidth="1"/>
    <col min="12799" max="12799" width="24.5703125" style="11" customWidth="1"/>
    <col min="12800" max="12800" width="20.42578125" style="11" customWidth="1"/>
    <col min="12801" max="12801" width="9.140625" style="11"/>
    <col min="12802" max="12802" width="27.7109375" style="11" customWidth="1"/>
    <col min="12803" max="12803" width="5.140625" style="11" bestFit="1" customWidth="1"/>
    <col min="12804" max="12804" width="15.5703125" style="11" customWidth="1"/>
    <col min="12805" max="12805" width="11.5703125" style="11" bestFit="1" customWidth="1"/>
    <col min="12806" max="12806" width="9.140625" style="11"/>
    <col min="12807" max="12807" width="12.7109375" style="11" bestFit="1" customWidth="1"/>
    <col min="12808" max="12808" width="11.42578125" style="11" bestFit="1" customWidth="1"/>
    <col min="12809" max="13051" width="9.140625" style="11"/>
    <col min="13052" max="13052" width="30.42578125" style="11" customWidth="1"/>
    <col min="13053" max="13053" width="3.85546875" style="11" bestFit="1" customWidth="1"/>
    <col min="13054" max="13054" width="9" style="11" customWidth="1"/>
    <col min="13055" max="13055" width="24.5703125" style="11" customWidth="1"/>
    <col min="13056" max="13056" width="20.42578125" style="11" customWidth="1"/>
    <col min="13057" max="13057" width="9.140625" style="11"/>
    <col min="13058" max="13058" width="27.7109375" style="11" customWidth="1"/>
    <col min="13059" max="13059" width="5.140625" style="11" bestFit="1" customWidth="1"/>
    <col min="13060" max="13060" width="15.5703125" style="11" customWidth="1"/>
    <col min="13061" max="13061" width="11.5703125" style="11" bestFit="1" customWidth="1"/>
    <col min="13062" max="13062" width="9.140625" style="11"/>
    <col min="13063" max="13063" width="12.7109375" style="11" bestFit="1" customWidth="1"/>
    <col min="13064" max="13064" width="11.42578125" style="11" bestFit="1" customWidth="1"/>
    <col min="13065" max="13307" width="9.140625" style="11"/>
    <col min="13308" max="13308" width="30.42578125" style="11" customWidth="1"/>
    <col min="13309" max="13309" width="3.85546875" style="11" bestFit="1" customWidth="1"/>
    <col min="13310" max="13310" width="9" style="11" customWidth="1"/>
    <col min="13311" max="13311" width="24.5703125" style="11" customWidth="1"/>
    <col min="13312" max="13312" width="20.42578125" style="11" customWidth="1"/>
    <col min="13313" max="13313" width="9.140625" style="11"/>
    <col min="13314" max="13314" width="27.7109375" style="11" customWidth="1"/>
    <col min="13315" max="13315" width="5.140625" style="11" bestFit="1" customWidth="1"/>
    <col min="13316" max="13316" width="15.5703125" style="11" customWidth="1"/>
    <col min="13317" max="13317" width="11.5703125" style="11" bestFit="1" customWidth="1"/>
    <col min="13318" max="13318" width="9.140625" style="11"/>
    <col min="13319" max="13319" width="12.7109375" style="11" bestFit="1" customWidth="1"/>
    <col min="13320" max="13320" width="11.42578125" style="11" bestFit="1" customWidth="1"/>
    <col min="13321" max="13563" width="9.140625" style="11"/>
    <col min="13564" max="13564" width="30.42578125" style="11" customWidth="1"/>
    <col min="13565" max="13565" width="3.85546875" style="11" bestFit="1" customWidth="1"/>
    <col min="13566" max="13566" width="9" style="11" customWidth="1"/>
    <col min="13567" max="13567" width="24.5703125" style="11" customWidth="1"/>
    <col min="13568" max="13568" width="20.42578125" style="11" customWidth="1"/>
    <col min="13569" max="13569" width="9.140625" style="11"/>
    <col min="13570" max="13570" width="27.7109375" style="11" customWidth="1"/>
    <col min="13571" max="13571" width="5.140625" style="11" bestFit="1" customWidth="1"/>
    <col min="13572" max="13572" width="15.5703125" style="11" customWidth="1"/>
    <col min="13573" max="13573" width="11.5703125" style="11" bestFit="1" customWidth="1"/>
    <col min="13574" max="13574" width="9.140625" style="11"/>
    <col min="13575" max="13575" width="12.7109375" style="11" bestFit="1" customWidth="1"/>
    <col min="13576" max="13576" width="11.42578125" style="11" bestFit="1" customWidth="1"/>
    <col min="13577" max="13819" width="9.140625" style="11"/>
    <col min="13820" max="13820" width="30.42578125" style="11" customWidth="1"/>
    <col min="13821" max="13821" width="3.85546875" style="11" bestFit="1" customWidth="1"/>
    <col min="13822" max="13822" width="9" style="11" customWidth="1"/>
    <col min="13823" max="13823" width="24.5703125" style="11" customWidth="1"/>
    <col min="13824" max="13824" width="20.42578125" style="11" customWidth="1"/>
    <col min="13825" max="13825" width="9.140625" style="11"/>
    <col min="13826" max="13826" width="27.7109375" style="11" customWidth="1"/>
    <col min="13827" max="13827" width="5.140625" style="11" bestFit="1" customWidth="1"/>
    <col min="13828" max="13828" width="15.5703125" style="11" customWidth="1"/>
    <col min="13829" max="13829" width="11.5703125" style="11" bestFit="1" customWidth="1"/>
    <col min="13830" max="13830" width="9.140625" style="11"/>
    <col min="13831" max="13831" width="12.7109375" style="11" bestFit="1" customWidth="1"/>
    <col min="13832" max="13832" width="11.42578125" style="11" bestFit="1" customWidth="1"/>
    <col min="13833" max="14075" width="9.140625" style="11"/>
    <col min="14076" max="14076" width="30.42578125" style="11" customWidth="1"/>
    <col min="14077" max="14077" width="3.85546875" style="11" bestFit="1" customWidth="1"/>
    <col min="14078" max="14078" width="9" style="11" customWidth="1"/>
    <col min="14079" max="14079" width="24.5703125" style="11" customWidth="1"/>
    <col min="14080" max="14080" width="20.42578125" style="11" customWidth="1"/>
    <col min="14081" max="14081" width="9.140625" style="11"/>
    <col min="14082" max="14082" width="27.7109375" style="11" customWidth="1"/>
    <col min="14083" max="14083" width="5.140625" style="11" bestFit="1" customWidth="1"/>
    <col min="14084" max="14084" width="15.5703125" style="11" customWidth="1"/>
    <col min="14085" max="14085" width="11.5703125" style="11" bestFit="1" customWidth="1"/>
    <col min="14086" max="14086" width="9.140625" style="11"/>
    <col min="14087" max="14087" width="12.7109375" style="11" bestFit="1" customWidth="1"/>
    <col min="14088" max="14088" width="11.42578125" style="11" bestFit="1" customWidth="1"/>
    <col min="14089" max="14331" width="9.140625" style="11"/>
    <col min="14332" max="14332" width="30.42578125" style="11" customWidth="1"/>
    <col min="14333" max="14333" width="3.85546875" style="11" bestFit="1" customWidth="1"/>
    <col min="14334" max="14334" width="9" style="11" customWidth="1"/>
    <col min="14335" max="14335" width="24.5703125" style="11" customWidth="1"/>
    <col min="14336" max="14336" width="20.42578125" style="11" customWidth="1"/>
    <col min="14337" max="14337" width="9.140625" style="11"/>
    <col min="14338" max="14338" width="27.7109375" style="11" customWidth="1"/>
    <col min="14339" max="14339" width="5.140625" style="11" bestFit="1" customWidth="1"/>
    <col min="14340" max="14340" width="15.5703125" style="11" customWidth="1"/>
    <col min="14341" max="14341" width="11.5703125" style="11" bestFit="1" customWidth="1"/>
    <col min="14342" max="14342" width="9.140625" style="11"/>
    <col min="14343" max="14343" width="12.7109375" style="11" bestFit="1" customWidth="1"/>
    <col min="14344" max="14344" width="11.42578125" style="11" bestFit="1" customWidth="1"/>
    <col min="14345" max="14587" width="9.140625" style="11"/>
    <col min="14588" max="14588" width="30.42578125" style="11" customWidth="1"/>
    <col min="14589" max="14589" width="3.85546875" style="11" bestFit="1" customWidth="1"/>
    <col min="14590" max="14590" width="9" style="11" customWidth="1"/>
    <col min="14591" max="14591" width="24.5703125" style="11" customWidth="1"/>
    <col min="14592" max="14592" width="20.42578125" style="11" customWidth="1"/>
    <col min="14593" max="14593" width="9.140625" style="11"/>
    <col min="14594" max="14594" width="27.7109375" style="11" customWidth="1"/>
    <col min="14595" max="14595" width="5.140625" style="11" bestFit="1" customWidth="1"/>
    <col min="14596" max="14596" width="15.5703125" style="11" customWidth="1"/>
    <col min="14597" max="14597" width="11.5703125" style="11" bestFit="1" customWidth="1"/>
    <col min="14598" max="14598" width="9.140625" style="11"/>
    <col min="14599" max="14599" width="12.7109375" style="11" bestFit="1" customWidth="1"/>
    <col min="14600" max="14600" width="11.42578125" style="11" bestFit="1" customWidth="1"/>
    <col min="14601" max="14843" width="9.140625" style="11"/>
    <col min="14844" max="14844" width="30.42578125" style="11" customWidth="1"/>
    <col min="14845" max="14845" width="3.85546875" style="11" bestFit="1" customWidth="1"/>
    <col min="14846" max="14846" width="9" style="11" customWidth="1"/>
    <col min="14847" max="14847" width="24.5703125" style="11" customWidth="1"/>
    <col min="14848" max="14848" width="20.42578125" style="11" customWidth="1"/>
    <col min="14849" max="14849" width="9.140625" style="11"/>
    <col min="14850" max="14850" width="27.7109375" style="11" customWidth="1"/>
    <col min="14851" max="14851" width="5.140625" style="11" bestFit="1" customWidth="1"/>
    <col min="14852" max="14852" width="15.5703125" style="11" customWidth="1"/>
    <col min="14853" max="14853" width="11.5703125" style="11" bestFit="1" customWidth="1"/>
    <col min="14854" max="14854" width="9.140625" style="11"/>
    <col min="14855" max="14855" width="12.7109375" style="11" bestFit="1" customWidth="1"/>
    <col min="14856" max="14856" width="11.42578125" style="11" bestFit="1" customWidth="1"/>
    <col min="14857" max="15099" width="9.140625" style="11"/>
    <col min="15100" max="15100" width="30.42578125" style="11" customWidth="1"/>
    <col min="15101" max="15101" width="3.85546875" style="11" bestFit="1" customWidth="1"/>
    <col min="15102" max="15102" width="9" style="11" customWidth="1"/>
    <col min="15103" max="15103" width="24.5703125" style="11" customWidth="1"/>
    <col min="15104" max="15104" width="20.42578125" style="11" customWidth="1"/>
    <col min="15105" max="15105" width="9.140625" style="11"/>
    <col min="15106" max="15106" width="27.7109375" style="11" customWidth="1"/>
    <col min="15107" max="15107" width="5.140625" style="11" bestFit="1" customWidth="1"/>
    <col min="15108" max="15108" width="15.5703125" style="11" customWidth="1"/>
    <col min="15109" max="15109" width="11.5703125" style="11" bestFit="1" customWidth="1"/>
    <col min="15110" max="15110" width="9.140625" style="11"/>
    <col min="15111" max="15111" width="12.7109375" style="11" bestFit="1" customWidth="1"/>
    <col min="15112" max="15112" width="11.42578125" style="11" bestFit="1" customWidth="1"/>
    <col min="15113" max="15355" width="9.140625" style="11"/>
    <col min="15356" max="15356" width="30.42578125" style="11" customWidth="1"/>
    <col min="15357" max="15357" width="3.85546875" style="11" bestFit="1" customWidth="1"/>
    <col min="15358" max="15358" width="9" style="11" customWidth="1"/>
    <col min="15359" max="15359" width="24.5703125" style="11" customWidth="1"/>
    <col min="15360" max="15360" width="20.42578125" style="11" customWidth="1"/>
    <col min="15361" max="15361" width="9.140625" style="11"/>
    <col min="15362" max="15362" width="27.7109375" style="11" customWidth="1"/>
    <col min="15363" max="15363" width="5.140625" style="11" bestFit="1" customWidth="1"/>
    <col min="15364" max="15364" width="15.5703125" style="11" customWidth="1"/>
    <col min="15365" max="15365" width="11.5703125" style="11" bestFit="1" customWidth="1"/>
    <col min="15366" max="15366" width="9.140625" style="11"/>
    <col min="15367" max="15367" width="12.7109375" style="11" bestFit="1" customWidth="1"/>
    <col min="15368" max="15368" width="11.42578125" style="11" bestFit="1" customWidth="1"/>
    <col min="15369" max="15611" width="9.140625" style="11"/>
    <col min="15612" max="15612" width="30.42578125" style="11" customWidth="1"/>
    <col min="15613" max="15613" width="3.85546875" style="11" bestFit="1" customWidth="1"/>
    <col min="15614" max="15614" width="9" style="11" customWidth="1"/>
    <col min="15615" max="15615" width="24.5703125" style="11" customWidth="1"/>
    <col min="15616" max="15616" width="20.42578125" style="11" customWidth="1"/>
    <col min="15617" max="15617" width="9.140625" style="11"/>
    <col min="15618" max="15618" width="27.7109375" style="11" customWidth="1"/>
    <col min="15619" max="15619" width="5.140625" style="11" bestFit="1" customWidth="1"/>
    <col min="15620" max="15620" width="15.5703125" style="11" customWidth="1"/>
    <col min="15621" max="15621" width="11.5703125" style="11" bestFit="1" customWidth="1"/>
    <col min="15622" max="15622" width="9.140625" style="11"/>
    <col min="15623" max="15623" width="12.7109375" style="11" bestFit="1" customWidth="1"/>
    <col min="15624" max="15624" width="11.42578125" style="11" bestFit="1" customWidth="1"/>
    <col min="15625" max="15867" width="9.140625" style="11"/>
    <col min="15868" max="15868" width="30.42578125" style="11" customWidth="1"/>
    <col min="15869" max="15869" width="3.85546875" style="11" bestFit="1" customWidth="1"/>
    <col min="15870" max="15870" width="9" style="11" customWidth="1"/>
    <col min="15871" max="15871" width="24.5703125" style="11" customWidth="1"/>
    <col min="15872" max="15872" width="20.42578125" style="11" customWidth="1"/>
    <col min="15873" max="15873" width="9.140625" style="11"/>
    <col min="15874" max="15874" width="27.7109375" style="11" customWidth="1"/>
    <col min="15875" max="15875" width="5.140625" style="11" bestFit="1" customWidth="1"/>
    <col min="15876" max="15876" width="15.5703125" style="11" customWidth="1"/>
    <col min="15877" max="15877" width="11.5703125" style="11" bestFit="1" customWidth="1"/>
    <col min="15878" max="15878" width="9.140625" style="11"/>
    <col min="15879" max="15879" width="12.7109375" style="11" bestFit="1" customWidth="1"/>
    <col min="15880" max="15880" width="11.42578125" style="11" bestFit="1" customWidth="1"/>
    <col min="15881" max="16123" width="9.140625" style="11"/>
    <col min="16124" max="16124" width="30.42578125" style="11" customWidth="1"/>
    <col min="16125" max="16125" width="3.85546875" style="11" bestFit="1" customWidth="1"/>
    <col min="16126" max="16126" width="9" style="11" customWidth="1"/>
    <col min="16127" max="16127" width="24.5703125" style="11" customWidth="1"/>
    <col min="16128" max="16128" width="20.42578125" style="11" customWidth="1"/>
    <col min="16129" max="16129" width="9.140625" style="11"/>
    <col min="16130" max="16130" width="27.7109375" style="11" customWidth="1"/>
    <col min="16131" max="16131" width="5.140625" style="11" bestFit="1" customWidth="1"/>
    <col min="16132" max="16132" width="15.5703125" style="11" customWidth="1"/>
    <col min="16133" max="16133" width="11.5703125" style="11" bestFit="1" customWidth="1"/>
    <col min="16134" max="16134" width="9.140625" style="11"/>
    <col min="16135" max="16135" width="12.7109375" style="11" bestFit="1" customWidth="1"/>
    <col min="16136" max="16136" width="11.42578125" style="11" bestFit="1" customWidth="1"/>
    <col min="16137" max="16384" width="9.140625" style="11"/>
  </cols>
  <sheetData>
    <row r="1" spans="1:6" s="2" customFormat="1" ht="39.950000000000003" customHeight="1" x14ac:dyDescent="0.35">
      <c r="A1" s="226" t="s">
        <v>51</v>
      </c>
      <c r="B1" s="227"/>
      <c r="C1" s="227"/>
      <c r="D1" s="227"/>
      <c r="E1" s="228"/>
      <c r="F1" s="1"/>
    </row>
    <row r="2" spans="1:6" s="2" customFormat="1" ht="24.95" customHeight="1" thickBot="1" x14ac:dyDescent="0.3">
      <c r="A2" s="229" t="s">
        <v>111</v>
      </c>
      <c r="B2" s="230"/>
      <c r="C2" s="230"/>
      <c r="D2" s="230"/>
      <c r="E2" s="231"/>
      <c r="F2" s="1"/>
    </row>
    <row r="3" spans="1:6" s="2" customFormat="1" ht="36" customHeight="1" x14ac:dyDescent="0.25">
      <c r="A3" s="241" t="s">
        <v>104</v>
      </c>
      <c r="B3" s="241"/>
      <c r="C3" s="241"/>
      <c r="D3" s="294"/>
      <c r="E3" s="294"/>
      <c r="F3" s="1"/>
    </row>
    <row r="4" spans="1:6" s="2" customFormat="1" x14ac:dyDescent="0.25">
      <c r="A4" s="243" t="s">
        <v>105</v>
      </c>
      <c r="B4" s="243"/>
      <c r="C4" s="243"/>
      <c r="D4" s="295"/>
      <c r="E4" s="295"/>
      <c r="F4" s="1"/>
    </row>
    <row r="5" spans="1:6" s="2" customFormat="1" x14ac:dyDescent="0.25">
      <c r="A5" s="225" t="s">
        <v>52</v>
      </c>
      <c r="B5" s="225"/>
      <c r="C5" s="225"/>
      <c r="D5" s="225"/>
      <c r="E5" s="225"/>
      <c r="F5" s="1"/>
    </row>
    <row r="6" spans="1:6" s="2" customFormat="1" x14ac:dyDescent="0.25">
      <c r="A6" s="4" t="s">
        <v>53</v>
      </c>
      <c r="B6" s="57" t="s">
        <v>54</v>
      </c>
      <c r="C6" s="296"/>
      <c r="D6" s="297"/>
      <c r="E6" s="298"/>
      <c r="F6" s="1"/>
    </row>
    <row r="7" spans="1:6" s="2" customFormat="1" x14ac:dyDescent="0.25">
      <c r="A7" s="4" t="s">
        <v>55</v>
      </c>
      <c r="B7" s="57" t="s">
        <v>56</v>
      </c>
      <c r="C7" s="299" t="s">
        <v>117</v>
      </c>
      <c r="D7" s="300"/>
      <c r="E7" s="301"/>
      <c r="F7" s="1"/>
    </row>
    <row r="8" spans="1:6" s="2" customFormat="1" ht="36" customHeight="1" x14ac:dyDescent="0.25">
      <c r="A8" s="4" t="s">
        <v>57</v>
      </c>
      <c r="B8" s="57" t="s">
        <v>58</v>
      </c>
      <c r="C8" s="291"/>
      <c r="D8" s="292"/>
      <c r="E8" s="293"/>
      <c r="F8" s="1"/>
    </row>
    <row r="9" spans="1:6" s="2" customFormat="1" x14ac:dyDescent="0.25">
      <c r="A9" s="4" t="s">
        <v>59</v>
      </c>
      <c r="B9" s="57" t="s">
        <v>60</v>
      </c>
      <c r="C9" s="284">
        <v>12</v>
      </c>
      <c r="D9" s="285"/>
      <c r="E9" s="286"/>
      <c r="F9" s="1"/>
    </row>
    <row r="10" spans="1:6" s="2" customFormat="1" x14ac:dyDescent="0.25">
      <c r="A10" s="225" t="s">
        <v>61</v>
      </c>
      <c r="B10" s="225"/>
      <c r="C10" s="225"/>
      <c r="D10" s="225"/>
      <c r="E10" s="225"/>
      <c r="F10" s="1"/>
    </row>
    <row r="11" spans="1:6" s="2" customFormat="1" ht="30" customHeight="1" x14ac:dyDescent="0.25">
      <c r="A11" s="255" t="s">
        <v>118</v>
      </c>
      <c r="B11" s="255"/>
      <c r="C11" s="58" t="s">
        <v>62</v>
      </c>
      <c r="D11" s="256" t="s">
        <v>63</v>
      </c>
      <c r="E11" s="256"/>
      <c r="F11" s="1"/>
    </row>
    <row r="12" spans="1:6" s="2" customFormat="1" ht="18" customHeight="1" thickBot="1" x14ac:dyDescent="0.3">
      <c r="A12" s="287"/>
      <c r="B12" s="288"/>
      <c r="C12" s="208" t="s">
        <v>64</v>
      </c>
      <c r="D12" s="289"/>
      <c r="E12" s="290"/>
      <c r="F12" s="1"/>
    </row>
    <row r="13" spans="1:6" s="2" customFormat="1" ht="30" customHeight="1" x14ac:dyDescent="0.25">
      <c r="A13" s="234" t="s">
        <v>126</v>
      </c>
      <c r="B13" s="235"/>
      <c r="C13" s="235"/>
      <c r="D13" s="235"/>
      <c r="E13" s="235"/>
      <c r="F13" s="1"/>
    </row>
    <row r="14" spans="1:6" ht="18" customHeight="1" x14ac:dyDescent="0.25">
      <c r="A14" s="261" t="s">
        <v>65</v>
      </c>
      <c r="B14" s="262"/>
      <c r="C14" s="262"/>
      <c r="D14" s="262"/>
      <c r="E14" s="263"/>
    </row>
    <row r="15" spans="1:6" ht="24.95" customHeight="1" x14ac:dyDescent="0.25">
      <c r="A15" s="59">
        <v>1</v>
      </c>
      <c r="B15" s="60" t="s">
        <v>103</v>
      </c>
      <c r="C15" s="282"/>
      <c r="D15" s="282"/>
      <c r="E15" s="283"/>
    </row>
    <row r="16" spans="1:6" ht="24.95" customHeight="1" x14ac:dyDescent="0.25">
      <c r="A16" s="59">
        <v>2</v>
      </c>
      <c r="B16" s="60" t="s">
        <v>66</v>
      </c>
      <c r="C16" s="209"/>
      <c r="D16" s="63" t="s">
        <v>144</v>
      </c>
      <c r="E16" s="210"/>
    </row>
    <row r="17" spans="1:48" ht="24.95" customHeight="1" x14ac:dyDescent="0.25">
      <c r="A17" s="59">
        <v>3</v>
      </c>
      <c r="B17" s="60" t="s">
        <v>67</v>
      </c>
      <c r="C17" s="211"/>
      <c r="D17" s="63" t="s">
        <v>97</v>
      </c>
      <c r="E17" s="212"/>
    </row>
    <row r="18" spans="1:48" ht="30" customHeight="1" x14ac:dyDescent="0.25">
      <c r="A18" s="59">
        <v>4</v>
      </c>
      <c r="B18" s="60" t="s">
        <v>70</v>
      </c>
      <c r="C18" s="213"/>
      <c r="D18" s="63" t="s">
        <v>98</v>
      </c>
      <c r="E18" s="214"/>
    </row>
    <row r="19" spans="1:48" ht="30" customHeight="1" thickBot="1" x14ac:dyDescent="0.3">
      <c r="A19" s="61">
        <v>5</v>
      </c>
      <c r="B19" s="62" t="s">
        <v>68</v>
      </c>
      <c r="C19" s="215"/>
      <c r="D19" s="216" t="s">
        <v>96</v>
      </c>
      <c r="E19" s="207"/>
    </row>
    <row r="20" spans="1:48" s="2" customFormat="1" ht="30" customHeight="1" thickBot="1" x14ac:dyDescent="0.3">
      <c r="A20" s="232" t="s">
        <v>69</v>
      </c>
      <c r="B20" s="233"/>
      <c r="C20" s="233"/>
      <c r="D20" s="233"/>
      <c r="E20" s="233"/>
      <c r="F20" s="1"/>
    </row>
    <row r="21" spans="1:48" s="18" customFormat="1" ht="45" customHeight="1" thickBot="1" x14ac:dyDescent="0.3">
      <c r="A21" s="272" t="s">
        <v>161</v>
      </c>
      <c r="B21" s="273"/>
      <c r="C21" s="273"/>
      <c r="D21" s="273"/>
      <c r="E21" s="274"/>
      <c r="F21" s="1"/>
    </row>
    <row r="22" spans="1:48" ht="18.75" customHeight="1" x14ac:dyDescent="0.25">
      <c r="A22" s="67">
        <v>1</v>
      </c>
      <c r="B22" s="68" t="s">
        <v>95</v>
      </c>
      <c r="C22" s="69"/>
      <c r="D22" s="70"/>
      <c r="E22" s="71" t="s">
        <v>91</v>
      </c>
    </row>
    <row r="23" spans="1:48" ht="30" customHeight="1" x14ac:dyDescent="0.25">
      <c r="A23" s="72" t="s">
        <v>53</v>
      </c>
      <c r="B23" s="73" t="s">
        <v>28</v>
      </c>
      <c r="C23" s="74"/>
      <c r="D23" s="75"/>
      <c r="E23" s="76">
        <f>ROUND(C17,2)</f>
        <v>0</v>
      </c>
      <c r="G23" s="1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</row>
    <row r="24" spans="1:48" ht="24.95" customHeight="1" outlineLevel="1" x14ac:dyDescent="0.25">
      <c r="A24" s="72" t="s">
        <v>55</v>
      </c>
      <c r="B24" s="73" t="s">
        <v>29</v>
      </c>
      <c r="C24" s="21" t="s">
        <v>42</v>
      </c>
      <c r="D24" s="77">
        <f>IF(C24="SIM", 30%,0%)</f>
        <v>0</v>
      </c>
      <c r="E24" s="76">
        <f>IFERROR(ROUND(D24*$E$23,2),"")</f>
        <v>0</v>
      </c>
      <c r="G24" s="1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</row>
    <row r="25" spans="1:48" ht="24.95" customHeight="1" outlineLevel="1" x14ac:dyDescent="0.25">
      <c r="A25" s="72" t="s">
        <v>57</v>
      </c>
      <c r="B25" s="73" t="s">
        <v>27</v>
      </c>
      <c r="C25" s="78"/>
      <c r="D25" s="22">
        <v>0</v>
      </c>
      <c r="E25" s="76">
        <f>IFERROR(ROUND(D25*$E$17,2),"")</f>
        <v>0</v>
      </c>
      <c r="G25" s="1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</row>
    <row r="26" spans="1:48" ht="24.95" customHeight="1" outlineLevel="1" x14ac:dyDescent="0.25">
      <c r="A26" s="72" t="s">
        <v>59</v>
      </c>
      <c r="B26" s="79" t="s">
        <v>30</v>
      </c>
      <c r="C26" s="80"/>
      <c r="D26" s="85">
        <v>0</v>
      </c>
      <c r="E26" s="76">
        <v>0</v>
      </c>
      <c r="G26" s="1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</row>
    <row r="27" spans="1:48" ht="24.95" customHeight="1" outlineLevel="1" x14ac:dyDescent="0.25">
      <c r="A27" s="81" t="s">
        <v>71</v>
      </c>
      <c r="B27" s="82" t="s">
        <v>31</v>
      </c>
      <c r="C27" s="83"/>
      <c r="D27" s="85">
        <v>0</v>
      </c>
      <c r="E27" s="76">
        <v>0</v>
      </c>
      <c r="G27" s="1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</row>
    <row r="28" spans="1:48" ht="24.95" customHeight="1" outlineLevel="1" x14ac:dyDescent="0.25">
      <c r="A28" s="72" t="s">
        <v>72</v>
      </c>
      <c r="B28" s="79" t="s">
        <v>46</v>
      </c>
      <c r="C28" s="196"/>
      <c r="D28" s="85">
        <v>0</v>
      </c>
      <c r="E28" s="76">
        <v>0</v>
      </c>
      <c r="G28" s="1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</row>
    <row r="29" spans="1:48" ht="24.95" customHeight="1" outlineLevel="1" x14ac:dyDescent="0.25">
      <c r="A29" s="81" t="s">
        <v>73</v>
      </c>
      <c r="B29" s="79" t="s">
        <v>32</v>
      </c>
      <c r="C29" s="84"/>
      <c r="D29" s="85">
        <v>0</v>
      </c>
      <c r="E29" s="76">
        <v>0</v>
      </c>
      <c r="G29" s="1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</row>
    <row r="30" spans="1:48" ht="24.95" customHeight="1" outlineLevel="1" x14ac:dyDescent="0.25">
      <c r="A30" s="88" t="s">
        <v>74</v>
      </c>
      <c r="B30" s="26" t="s">
        <v>112</v>
      </c>
      <c r="C30" s="27"/>
      <c r="D30" s="28"/>
      <c r="E30" s="29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</row>
    <row r="31" spans="1:48" ht="24.95" customHeight="1" outlineLevel="1" thickBot="1" x14ac:dyDescent="0.3">
      <c r="A31" s="90"/>
      <c r="B31" s="264" t="s">
        <v>110</v>
      </c>
      <c r="C31" s="264"/>
      <c r="D31" s="265"/>
      <c r="E31" s="89">
        <f>SUM(E23:E30)</f>
        <v>0</v>
      </c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</row>
    <row r="32" spans="1:48" ht="18.75" customHeight="1" thickBot="1" x14ac:dyDescent="0.3">
      <c r="A32" s="91"/>
      <c r="B32" s="92"/>
      <c r="C32" s="92"/>
      <c r="D32" s="92"/>
      <c r="E32" s="139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</row>
    <row r="33" spans="1:48" x14ac:dyDescent="0.25">
      <c r="A33" s="93">
        <v>2</v>
      </c>
      <c r="B33" s="94" t="s">
        <v>94</v>
      </c>
      <c r="C33" s="95"/>
      <c r="D33" s="96"/>
      <c r="E33" s="97" t="s">
        <v>91</v>
      </c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</row>
    <row r="34" spans="1:48" ht="30" customHeight="1" x14ac:dyDescent="0.25">
      <c r="A34" s="98" t="s">
        <v>76</v>
      </c>
      <c r="B34" s="99" t="s">
        <v>75</v>
      </c>
      <c r="C34" s="100"/>
      <c r="D34" s="101" t="s">
        <v>2</v>
      </c>
      <c r="E34" s="102" t="s">
        <v>1</v>
      </c>
      <c r="G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</row>
    <row r="35" spans="1:48" ht="18" customHeight="1" outlineLevel="1" x14ac:dyDescent="0.25">
      <c r="A35" s="103"/>
      <c r="B35" s="104" t="s">
        <v>3</v>
      </c>
      <c r="C35" s="105"/>
      <c r="D35" s="106">
        <v>0</v>
      </c>
      <c r="E35" s="107">
        <f>ROUND(D35*$E$31,2)</f>
        <v>0</v>
      </c>
      <c r="M35" s="31"/>
      <c r="N35" s="31"/>
      <c r="O35" s="31"/>
      <c r="P35" s="31"/>
      <c r="Q35" s="31"/>
      <c r="R35" s="31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</row>
    <row r="36" spans="1:48" ht="24.95" customHeight="1" outlineLevel="2" x14ac:dyDescent="0.25">
      <c r="A36" s="72"/>
      <c r="B36" s="108" t="s">
        <v>19</v>
      </c>
      <c r="C36" s="109"/>
      <c r="D36" s="110">
        <f>IFERROR(ROUND(D35/3,4),"")</f>
        <v>0</v>
      </c>
      <c r="E36" s="76">
        <f>ROUND(D36*$E$31,2)</f>
        <v>0</v>
      </c>
      <c r="M36" s="31"/>
      <c r="N36" s="31"/>
      <c r="O36" s="31"/>
      <c r="P36" s="31"/>
      <c r="Q36" s="31"/>
      <c r="R36" s="31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</row>
    <row r="37" spans="1:48" ht="24.95" customHeight="1" outlineLevel="2" x14ac:dyDescent="0.25">
      <c r="A37" s="72"/>
      <c r="B37" s="111" t="s">
        <v>47</v>
      </c>
      <c r="C37" s="112"/>
      <c r="D37" s="113">
        <v>0</v>
      </c>
      <c r="E37" s="76">
        <f>ROUND(D37*$E$31,2)</f>
        <v>0</v>
      </c>
      <c r="M37" s="31"/>
      <c r="N37" s="31"/>
      <c r="O37" s="31"/>
      <c r="P37" s="31"/>
      <c r="Q37" s="31"/>
      <c r="R37" s="31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</row>
    <row r="38" spans="1:48" ht="24.95" customHeight="1" outlineLevel="2" x14ac:dyDescent="0.25">
      <c r="A38" s="114"/>
      <c r="B38" s="115" t="s">
        <v>106</v>
      </c>
      <c r="C38" s="116"/>
      <c r="D38" s="117">
        <f>SUM(D35:D37)</f>
        <v>0</v>
      </c>
      <c r="E38" s="204">
        <f>SUM(E35:E37)</f>
        <v>0</v>
      </c>
      <c r="M38" s="31"/>
      <c r="N38" s="31"/>
      <c r="O38" s="31"/>
      <c r="P38" s="31"/>
      <c r="Q38" s="31"/>
      <c r="R38" s="31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</row>
    <row r="39" spans="1:48" ht="24.95" customHeight="1" outlineLevel="1" x14ac:dyDescent="0.25">
      <c r="A39" s="118"/>
      <c r="B39" s="119"/>
      <c r="C39" s="119"/>
      <c r="D39" s="119"/>
      <c r="E39" s="120"/>
      <c r="M39" s="31"/>
      <c r="N39" s="31"/>
      <c r="O39" s="31"/>
      <c r="P39" s="31"/>
      <c r="Q39" s="31"/>
      <c r="R39" s="31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</row>
    <row r="40" spans="1:48" outlineLevel="1" x14ac:dyDescent="0.25">
      <c r="A40" s="98" t="s">
        <v>77</v>
      </c>
      <c r="B40" s="121" t="s">
        <v>34</v>
      </c>
      <c r="C40" s="121"/>
      <c r="D40" s="122" t="s">
        <v>2</v>
      </c>
      <c r="E40" s="123" t="s">
        <v>1</v>
      </c>
      <c r="M40" s="31"/>
      <c r="N40" s="31"/>
      <c r="O40" s="31"/>
      <c r="P40" s="31"/>
      <c r="Q40" s="31"/>
      <c r="R40" s="31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</row>
    <row r="41" spans="1:48" outlineLevel="1" x14ac:dyDescent="0.25">
      <c r="A41" s="103" t="s">
        <v>53</v>
      </c>
      <c r="B41" s="104" t="s">
        <v>4</v>
      </c>
      <c r="C41" s="105"/>
      <c r="D41" s="124">
        <v>0</v>
      </c>
      <c r="E41" s="107">
        <f t="shared" ref="E41:E48" si="0">IFERROR(ROUND(D41*($E$31+$E$38),2),"")</f>
        <v>0</v>
      </c>
      <c r="M41" s="32"/>
      <c r="N41" s="33"/>
      <c r="O41" s="33"/>
      <c r="P41" s="33"/>
      <c r="Q41" s="31"/>
      <c r="R41" s="31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</row>
    <row r="42" spans="1:48" ht="24.95" customHeight="1" outlineLevel="2" x14ac:dyDescent="0.25">
      <c r="A42" s="72" t="s">
        <v>55</v>
      </c>
      <c r="B42" s="108" t="s">
        <v>5</v>
      </c>
      <c r="C42" s="109"/>
      <c r="D42" s="125">
        <v>0</v>
      </c>
      <c r="E42" s="76">
        <f t="shared" si="0"/>
        <v>0</v>
      </c>
      <c r="M42" s="34"/>
      <c r="N42" s="35"/>
      <c r="O42" s="36"/>
      <c r="P42" s="35"/>
      <c r="Q42" s="31"/>
      <c r="R42" s="31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</row>
    <row r="43" spans="1:48" ht="24.95" customHeight="1" outlineLevel="2" x14ac:dyDescent="0.25">
      <c r="A43" s="72" t="s">
        <v>57</v>
      </c>
      <c r="B43" s="108" t="s">
        <v>132</v>
      </c>
      <c r="C43" s="109"/>
      <c r="D43" s="126">
        <v>0</v>
      </c>
      <c r="E43" s="76">
        <f t="shared" si="0"/>
        <v>0</v>
      </c>
      <c r="M43" s="20"/>
      <c r="N43" s="20"/>
      <c r="O43" s="20"/>
      <c r="P43" s="20"/>
      <c r="Q43" s="31"/>
      <c r="R43" s="31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</row>
    <row r="44" spans="1:48" ht="24.95" customHeight="1" outlineLevel="2" x14ac:dyDescent="0.25">
      <c r="A44" s="72" t="s">
        <v>59</v>
      </c>
      <c r="B44" s="108" t="s">
        <v>81</v>
      </c>
      <c r="C44" s="109"/>
      <c r="D44" s="126">
        <v>0</v>
      </c>
      <c r="E44" s="76">
        <f t="shared" si="0"/>
        <v>0</v>
      </c>
      <c r="M44" s="20"/>
      <c r="N44" s="20"/>
      <c r="O44" s="20"/>
      <c r="P44" s="20"/>
      <c r="Q44" s="31"/>
      <c r="R44" s="31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</row>
    <row r="45" spans="1:48" ht="24.95" customHeight="1" outlineLevel="2" x14ac:dyDescent="0.25">
      <c r="A45" s="72" t="s">
        <v>73</v>
      </c>
      <c r="B45" s="108" t="s">
        <v>82</v>
      </c>
      <c r="C45" s="109"/>
      <c r="D45" s="126">
        <v>0</v>
      </c>
      <c r="E45" s="76">
        <f t="shared" si="0"/>
        <v>0</v>
      </c>
      <c r="M45" s="31"/>
      <c r="N45" s="31"/>
      <c r="O45" s="31"/>
      <c r="P45" s="31"/>
      <c r="Q45" s="31"/>
      <c r="R45" s="31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</row>
    <row r="46" spans="1:48" ht="24.95" customHeight="1" outlineLevel="2" x14ac:dyDescent="0.25">
      <c r="A46" s="72" t="s">
        <v>74</v>
      </c>
      <c r="B46" s="108" t="s">
        <v>6</v>
      </c>
      <c r="C46" s="109"/>
      <c r="D46" s="126">
        <v>0</v>
      </c>
      <c r="E46" s="76">
        <f t="shared" si="0"/>
        <v>0</v>
      </c>
      <c r="M46" s="20"/>
      <c r="N46" s="20"/>
      <c r="O46" s="20"/>
      <c r="P46" s="20"/>
      <c r="Q46" s="31"/>
      <c r="R46" s="31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</row>
    <row r="47" spans="1:48" ht="24.95" customHeight="1" outlineLevel="2" x14ac:dyDescent="0.25">
      <c r="A47" s="72" t="s">
        <v>79</v>
      </c>
      <c r="B47" s="108" t="s">
        <v>7</v>
      </c>
      <c r="C47" s="109"/>
      <c r="D47" s="126">
        <v>0</v>
      </c>
      <c r="E47" s="76">
        <f t="shared" si="0"/>
        <v>0</v>
      </c>
      <c r="M47" s="31"/>
      <c r="N47" s="31"/>
      <c r="O47" s="31"/>
      <c r="P47" s="31"/>
      <c r="Q47" s="31"/>
      <c r="R47" s="31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</row>
    <row r="48" spans="1:48" ht="24.95" customHeight="1" outlineLevel="2" x14ac:dyDescent="0.25">
      <c r="A48" s="72" t="s">
        <v>80</v>
      </c>
      <c r="B48" s="108" t="s">
        <v>8</v>
      </c>
      <c r="C48" s="109"/>
      <c r="D48" s="126">
        <v>0</v>
      </c>
      <c r="E48" s="76">
        <f t="shared" si="0"/>
        <v>0</v>
      </c>
      <c r="G48" s="37"/>
      <c r="M48" s="20"/>
      <c r="N48" s="20"/>
      <c r="O48" s="20"/>
      <c r="P48" s="20"/>
      <c r="Q48" s="31"/>
      <c r="R48" s="31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</row>
    <row r="49" spans="1:48" ht="24.95" customHeight="1" outlineLevel="2" x14ac:dyDescent="0.25">
      <c r="A49" s="128"/>
      <c r="B49" s="115" t="s">
        <v>107</v>
      </c>
      <c r="C49" s="116"/>
      <c r="D49" s="117">
        <f>SUM(D41:D48)</f>
        <v>0</v>
      </c>
      <c r="E49" s="203">
        <f>SUM(E41:E48)</f>
        <v>0</v>
      </c>
      <c r="M49" s="20"/>
      <c r="N49" s="20"/>
      <c r="O49" s="20"/>
      <c r="P49" s="20"/>
      <c r="Q49" s="31"/>
      <c r="R49" s="31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</row>
    <row r="50" spans="1:48" outlineLevel="1" x14ac:dyDescent="0.25">
      <c r="A50" s="129"/>
      <c r="B50" s="92"/>
      <c r="C50" s="92"/>
      <c r="D50" s="130"/>
      <c r="E50" s="131"/>
      <c r="G50" s="20"/>
      <c r="H50" s="20"/>
      <c r="I50" s="20"/>
      <c r="J50" s="20"/>
      <c r="M50" s="20"/>
      <c r="N50" s="31"/>
      <c r="O50" s="31"/>
      <c r="P50" s="31"/>
      <c r="Q50" s="31"/>
      <c r="R50" s="31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</row>
    <row r="51" spans="1:48" outlineLevel="1" x14ac:dyDescent="0.25">
      <c r="A51" s="98" t="s">
        <v>78</v>
      </c>
      <c r="B51" s="99" t="s">
        <v>9</v>
      </c>
      <c r="C51" s="121"/>
      <c r="D51" s="101"/>
      <c r="E51" s="123" t="s">
        <v>1</v>
      </c>
      <c r="G51" s="38"/>
      <c r="H51" s="38"/>
      <c r="I51" s="38"/>
      <c r="J51" s="38"/>
      <c r="M51" s="20"/>
      <c r="N51" s="31"/>
      <c r="O51" s="31"/>
      <c r="P51" s="31"/>
      <c r="Q51" s="31"/>
      <c r="R51" s="31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</row>
    <row r="52" spans="1:48" outlineLevel="1" x14ac:dyDescent="0.25">
      <c r="A52" s="72" t="s">
        <v>53</v>
      </c>
      <c r="B52" s="104" t="s">
        <v>10</v>
      </c>
      <c r="C52" s="105"/>
      <c r="D52" s="132"/>
      <c r="E52" s="133">
        <v>0</v>
      </c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</row>
    <row r="53" spans="1:48" ht="24.95" customHeight="1" outlineLevel="2" x14ac:dyDescent="0.25">
      <c r="A53" s="72" t="s">
        <v>119</v>
      </c>
      <c r="B53" s="108" t="s">
        <v>124</v>
      </c>
      <c r="C53" s="109"/>
      <c r="D53" s="134"/>
      <c r="E53" s="133">
        <v>0</v>
      </c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</row>
    <row r="54" spans="1:48" ht="24.95" customHeight="1" outlineLevel="2" x14ac:dyDescent="0.25">
      <c r="A54" s="72" t="s">
        <v>120</v>
      </c>
      <c r="B54" s="108" t="s">
        <v>123</v>
      </c>
      <c r="C54" s="109"/>
      <c r="D54" s="134"/>
      <c r="E54" s="133">
        <v>0</v>
      </c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</row>
    <row r="55" spans="1:48" ht="24.95" customHeight="1" outlineLevel="2" x14ac:dyDescent="0.25">
      <c r="A55" s="72" t="s">
        <v>122</v>
      </c>
      <c r="B55" s="108" t="s">
        <v>121</v>
      </c>
      <c r="C55" s="109"/>
      <c r="D55" s="134"/>
      <c r="E55" s="133">
        <v>0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</row>
    <row r="56" spans="1:48" ht="24.95" customHeight="1" outlineLevel="2" x14ac:dyDescent="0.25">
      <c r="A56" s="72" t="s">
        <v>57</v>
      </c>
      <c r="B56" s="108" t="s">
        <v>11</v>
      </c>
      <c r="C56" s="109"/>
      <c r="D56" s="134"/>
      <c r="E56" s="133">
        <v>0</v>
      </c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</row>
    <row r="57" spans="1:48" ht="24.95" customHeight="1" outlineLevel="2" x14ac:dyDescent="0.25">
      <c r="A57" s="72" t="s">
        <v>59</v>
      </c>
      <c r="B57" s="108" t="s">
        <v>20</v>
      </c>
      <c r="C57" s="109"/>
      <c r="D57" s="134"/>
      <c r="E57" s="133">
        <v>0</v>
      </c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</row>
    <row r="58" spans="1:48" ht="24.95" customHeight="1" outlineLevel="2" x14ac:dyDescent="0.25">
      <c r="A58" s="72" t="s">
        <v>73</v>
      </c>
      <c r="B58" s="108" t="s">
        <v>39</v>
      </c>
      <c r="C58" s="109"/>
      <c r="D58" s="134"/>
      <c r="E58" s="133">
        <v>0</v>
      </c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</row>
    <row r="59" spans="1:48" ht="24.95" customHeight="1" outlineLevel="2" x14ac:dyDescent="0.25">
      <c r="A59" s="72" t="s">
        <v>74</v>
      </c>
      <c r="B59" s="108" t="s">
        <v>41</v>
      </c>
      <c r="C59" s="109"/>
      <c r="D59" s="134"/>
      <c r="E59" s="133">
        <v>0</v>
      </c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</row>
    <row r="60" spans="1:48" ht="24.95" customHeight="1" outlineLevel="2" x14ac:dyDescent="0.25">
      <c r="A60" s="72" t="s">
        <v>79</v>
      </c>
      <c r="B60" s="108" t="s">
        <v>138</v>
      </c>
      <c r="C60" s="109"/>
      <c r="D60" s="134"/>
      <c r="E60" s="133">
        <v>0</v>
      </c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</row>
    <row r="61" spans="1:48" ht="24.95" customHeight="1" outlineLevel="2" x14ac:dyDescent="0.25">
      <c r="A61" s="72" t="s">
        <v>80</v>
      </c>
      <c r="B61" s="108" t="s">
        <v>40</v>
      </c>
      <c r="C61" s="109"/>
      <c r="D61" s="134"/>
      <c r="E61" s="133">
        <v>0</v>
      </c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</row>
    <row r="62" spans="1:48" ht="24.95" customHeight="1" outlineLevel="2" x14ac:dyDescent="0.25">
      <c r="A62" s="72" t="s">
        <v>99</v>
      </c>
      <c r="B62" s="108" t="s">
        <v>139</v>
      </c>
      <c r="C62" s="109"/>
      <c r="D62" s="134"/>
      <c r="E62" s="133">
        <v>0</v>
      </c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</row>
    <row r="63" spans="1:48" ht="24.95" customHeight="1" outlineLevel="2" x14ac:dyDescent="0.25">
      <c r="A63" s="72" t="s">
        <v>100</v>
      </c>
      <c r="B63" s="135" t="s">
        <v>147</v>
      </c>
      <c r="C63" s="197"/>
      <c r="D63" s="197"/>
      <c r="E63" s="133">
        <v>0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</row>
    <row r="64" spans="1:48" ht="24.95" customHeight="1" outlineLevel="2" x14ac:dyDescent="0.25">
      <c r="A64" s="72" t="s">
        <v>101</v>
      </c>
      <c r="B64" s="26" t="s">
        <v>35</v>
      </c>
      <c r="C64" s="40"/>
      <c r="D64" s="41"/>
      <c r="E64" s="42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</row>
    <row r="65" spans="1:104" ht="24.95" customHeight="1" outlineLevel="2" x14ac:dyDescent="0.25">
      <c r="A65" s="72" t="s">
        <v>102</v>
      </c>
      <c r="B65" s="26" t="s">
        <v>35</v>
      </c>
      <c r="C65" s="44"/>
      <c r="D65" s="45"/>
      <c r="E65" s="42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</row>
    <row r="66" spans="1:104" ht="24.95" customHeight="1" outlineLevel="2" x14ac:dyDescent="0.25">
      <c r="A66" s="136"/>
      <c r="B66" s="115" t="s">
        <v>108</v>
      </c>
      <c r="C66" s="116"/>
      <c r="D66" s="137"/>
      <c r="E66" s="202">
        <f>SUM(E52:E65)</f>
        <v>0</v>
      </c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</row>
    <row r="67" spans="1:104" ht="18.75" outlineLevel="1" thickBot="1" x14ac:dyDescent="0.3">
      <c r="A67" s="90"/>
      <c r="B67" s="264" t="s">
        <v>109</v>
      </c>
      <c r="C67" s="264"/>
      <c r="D67" s="264"/>
      <c r="E67" s="89">
        <f>SUM(E38,E49,E66)</f>
        <v>0</v>
      </c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</row>
    <row r="68" spans="1:104" ht="18.75" thickBot="1" x14ac:dyDescent="0.3">
      <c r="A68" s="91"/>
      <c r="B68" s="92"/>
      <c r="C68" s="92"/>
      <c r="D68" s="138"/>
      <c r="E68" s="139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</row>
    <row r="69" spans="1:104" x14ac:dyDescent="0.25">
      <c r="A69" s="67">
        <v>3</v>
      </c>
      <c r="B69" s="140" t="s">
        <v>93</v>
      </c>
      <c r="C69" s="69"/>
      <c r="D69" s="70" t="s">
        <v>2</v>
      </c>
      <c r="E69" s="71" t="s">
        <v>91</v>
      </c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</row>
    <row r="70" spans="1:104" ht="30" customHeight="1" x14ac:dyDescent="0.25">
      <c r="A70" s="141" t="s">
        <v>53</v>
      </c>
      <c r="B70" s="142" t="s">
        <v>155</v>
      </c>
      <c r="C70" s="143"/>
      <c r="D70" s="144">
        <v>0</v>
      </c>
      <c r="E70" s="76">
        <f>IFERROR(ROUND(D70*($E$31),2),"")</f>
        <v>0</v>
      </c>
      <c r="G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</row>
    <row r="71" spans="1:104" ht="24.95" customHeight="1" outlineLevel="1" x14ac:dyDescent="0.25">
      <c r="A71" s="141" t="s">
        <v>55</v>
      </c>
      <c r="B71" s="142" t="s">
        <v>12</v>
      </c>
      <c r="C71" s="143"/>
      <c r="D71" s="144">
        <v>0</v>
      </c>
      <c r="E71" s="76">
        <f>IFERROR(ROUND(D71*$E$31,2),"")</f>
        <v>0</v>
      </c>
      <c r="M71" s="31"/>
      <c r="N71" s="31"/>
      <c r="O71" s="31"/>
      <c r="P71" s="31"/>
      <c r="Q71" s="31"/>
      <c r="R71" s="31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</row>
    <row r="72" spans="1:104" ht="24.95" customHeight="1" outlineLevel="1" x14ac:dyDescent="0.25">
      <c r="A72" s="141" t="s">
        <v>57</v>
      </c>
      <c r="B72" s="145" t="s">
        <v>13</v>
      </c>
      <c r="C72" s="146"/>
      <c r="D72" s="144">
        <v>0</v>
      </c>
      <c r="E72" s="76">
        <f>IFERROR(ROUND(D72*$E$31,2),"")</f>
        <v>0</v>
      </c>
      <c r="M72" s="31"/>
      <c r="N72" s="31"/>
      <c r="O72" s="31"/>
      <c r="P72" s="31"/>
      <c r="Q72" s="31"/>
      <c r="R72" s="31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</row>
    <row r="73" spans="1:104" ht="24.95" customHeight="1" outlineLevel="1" x14ac:dyDescent="0.25">
      <c r="A73" s="72" t="s">
        <v>59</v>
      </c>
      <c r="B73" s="147" t="s">
        <v>156</v>
      </c>
      <c r="C73" s="109"/>
      <c r="D73" s="144">
        <v>0</v>
      </c>
      <c r="E73" s="76">
        <f>IFERROR(ROUND(D73*$E$31,2),"")</f>
        <v>0</v>
      </c>
      <c r="G73" s="43"/>
      <c r="H73" s="43"/>
      <c r="I73" s="20"/>
      <c r="J73" s="20"/>
      <c r="K73" s="31"/>
      <c r="L73" s="31"/>
      <c r="M73" s="31"/>
      <c r="N73" s="31"/>
      <c r="O73" s="31"/>
      <c r="P73" s="31"/>
      <c r="Q73" s="31"/>
      <c r="R73" s="31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</row>
    <row r="74" spans="1:104" ht="24.95" customHeight="1" outlineLevel="1" x14ac:dyDescent="0.25">
      <c r="A74" s="72" t="s">
        <v>73</v>
      </c>
      <c r="B74" s="147" t="s">
        <v>33</v>
      </c>
      <c r="C74" s="109"/>
      <c r="D74" s="144">
        <v>0</v>
      </c>
      <c r="E74" s="76">
        <f>IFERROR(ROUND(D74*$E$31,2),"")</f>
        <v>0</v>
      </c>
      <c r="G74" s="43"/>
      <c r="H74" s="43"/>
      <c r="I74" s="20"/>
      <c r="J74" s="20"/>
      <c r="K74" s="31"/>
      <c r="L74" s="31"/>
      <c r="M74" s="31"/>
      <c r="N74" s="31"/>
      <c r="O74" s="31"/>
      <c r="P74" s="31"/>
      <c r="Q74" s="31"/>
      <c r="R74" s="31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</row>
    <row r="75" spans="1:104" ht="24.95" customHeight="1" outlineLevel="1" x14ac:dyDescent="0.25">
      <c r="A75" s="72" t="s">
        <v>74</v>
      </c>
      <c r="B75" s="147" t="s">
        <v>38</v>
      </c>
      <c r="C75" s="109"/>
      <c r="D75" s="144">
        <v>0</v>
      </c>
      <c r="E75" s="76">
        <f>IFERROR(ROUND(D75*$E$31,2),"")</f>
        <v>0</v>
      </c>
      <c r="G75" s="43"/>
      <c r="H75" s="43"/>
      <c r="I75" s="20"/>
      <c r="J75" s="20"/>
      <c r="K75" s="31"/>
      <c r="L75" s="31"/>
      <c r="M75" s="31"/>
      <c r="N75" s="31"/>
      <c r="O75" s="31"/>
      <c r="P75" s="31"/>
      <c r="Q75" s="31"/>
      <c r="R75" s="31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38"/>
      <c r="AR75" s="266"/>
      <c r="AS75" s="266"/>
      <c r="AT75" s="266"/>
      <c r="AU75" s="266"/>
      <c r="AV75" s="46"/>
    </row>
    <row r="76" spans="1:104" ht="24.95" customHeight="1" outlineLevel="1" thickBot="1" x14ac:dyDescent="0.3">
      <c r="A76" s="90"/>
      <c r="B76" s="264" t="s">
        <v>113</v>
      </c>
      <c r="C76" s="264"/>
      <c r="D76" s="264">
        <f>SUM(D70:D75)</f>
        <v>0</v>
      </c>
      <c r="E76" s="89">
        <f>SUM(E70:E75)</f>
        <v>0</v>
      </c>
      <c r="H76" s="43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</row>
    <row r="77" spans="1:104" ht="18.75" thickBot="1" x14ac:dyDescent="0.3">
      <c r="A77" s="149"/>
      <c r="B77" s="92"/>
      <c r="C77" s="92"/>
      <c r="D77" s="130"/>
      <c r="E77" s="139"/>
      <c r="G77" s="43"/>
      <c r="H77" s="43"/>
      <c r="I77" s="20"/>
      <c r="J77" s="20"/>
      <c r="K77" s="31"/>
      <c r="L77" s="31"/>
      <c r="M77" s="31"/>
      <c r="N77" s="31"/>
      <c r="O77" s="31"/>
      <c r="P77" s="31"/>
      <c r="Q77" s="31"/>
      <c r="R77" s="31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</row>
    <row r="78" spans="1:104" x14ac:dyDescent="0.25">
      <c r="A78" s="67">
        <v>4</v>
      </c>
      <c r="B78" s="68" t="s">
        <v>92</v>
      </c>
      <c r="C78" s="69"/>
      <c r="D78" s="70" t="str">
        <f>D69</f>
        <v>%</v>
      </c>
      <c r="E78" s="71" t="s">
        <v>91</v>
      </c>
      <c r="G78" s="43"/>
      <c r="H78" s="43"/>
      <c r="I78" s="20"/>
      <c r="J78" s="20"/>
      <c r="K78" s="31"/>
      <c r="L78" s="31"/>
      <c r="M78" s="31"/>
      <c r="N78" s="31"/>
      <c r="O78" s="31"/>
      <c r="P78" s="31"/>
      <c r="Q78" s="31"/>
      <c r="R78" s="31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</row>
    <row r="79" spans="1:104" s="1" customFormat="1" ht="30" customHeight="1" x14ac:dyDescent="0.25">
      <c r="A79" s="72" t="s">
        <v>53</v>
      </c>
      <c r="B79" s="147" t="s">
        <v>83</v>
      </c>
      <c r="C79" s="109"/>
      <c r="D79" s="150">
        <v>0</v>
      </c>
      <c r="E79" s="151">
        <f>IFERROR(ROUND(D79*($E$31),2),"")</f>
        <v>0</v>
      </c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</row>
    <row r="80" spans="1:104" ht="24.95" customHeight="1" outlineLevel="1" x14ac:dyDescent="0.25">
      <c r="A80" s="72" t="s">
        <v>55</v>
      </c>
      <c r="B80" s="147" t="s">
        <v>84</v>
      </c>
      <c r="C80" s="109"/>
      <c r="D80" s="150">
        <v>0</v>
      </c>
      <c r="E80" s="151">
        <f>IFERROR(ROUND(D80*($E$31),2),"")</f>
        <v>0</v>
      </c>
      <c r="M80" s="31"/>
      <c r="N80" s="31"/>
      <c r="O80" s="31"/>
      <c r="P80" s="31"/>
      <c r="Q80" s="31"/>
      <c r="R80" s="31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</row>
    <row r="81" spans="1:48" ht="24.95" customHeight="1" outlineLevel="1" x14ac:dyDescent="0.25">
      <c r="A81" s="72" t="s">
        <v>57</v>
      </c>
      <c r="B81" s="147" t="s">
        <v>85</v>
      </c>
      <c r="C81" s="109"/>
      <c r="D81" s="150">
        <v>0</v>
      </c>
      <c r="E81" s="151">
        <f t="shared" ref="E81:E85" si="1">IFERROR(ROUND(D81*($E$31),2),"")</f>
        <v>0</v>
      </c>
      <c r="G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</row>
    <row r="82" spans="1:48" ht="24.95" customHeight="1" outlineLevel="1" x14ac:dyDescent="0.25">
      <c r="A82" s="72" t="s">
        <v>59</v>
      </c>
      <c r="B82" s="147" t="s">
        <v>86</v>
      </c>
      <c r="C82" s="109"/>
      <c r="D82" s="150">
        <v>0</v>
      </c>
      <c r="E82" s="151">
        <f t="shared" si="1"/>
        <v>0</v>
      </c>
      <c r="G82" s="20"/>
      <c r="H82" s="31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</row>
    <row r="83" spans="1:48" ht="24.95" customHeight="1" outlineLevel="1" x14ac:dyDescent="0.25">
      <c r="A83" s="72" t="s">
        <v>73</v>
      </c>
      <c r="B83" s="147" t="s">
        <v>87</v>
      </c>
      <c r="C83" s="109"/>
      <c r="D83" s="150">
        <v>0</v>
      </c>
      <c r="E83" s="151">
        <f t="shared" si="1"/>
        <v>0</v>
      </c>
      <c r="G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</row>
    <row r="84" spans="1:48" ht="24.95" customHeight="1" outlineLevel="1" x14ac:dyDescent="0.25">
      <c r="A84" s="114"/>
      <c r="B84" s="152" t="s">
        <v>14</v>
      </c>
      <c r="C84" s="153"/>
      <c r="D84" s="154">
        <f>SUM(D79:D83)</f>
        <v>0</v>
      </c>
      <c r="E84" s="155">
        <f>SUM(E79:E83)</f>
        <v>0</v>
      </c>
      <c r="G84" s="20"/>
      <c r="M84" s="31"/>
      <c r="N84" s="31"/>
      <c r="O84" s="31"/>
      <c r="P84" s="31"/>
      <c r="Q84" s="31"/>
      <c r="R84" s="31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</row>
    <row r="85" spans="1:48" ht="24.95" customHeight="1" outlineLevel="1" x14ac:dyDescent="0.25">
      <c r="A85" s="72"/>
      <c r="B85" s="147" t="s">
        <v>26</v>
      </c>
      <c r="C85" s="109"/>
      <c r="D85" s="148">
        <f>ROUND($D$49*D84,6)</f>
        <v>0</v>
      </c>
      <c r="E85" s="151">
        <f t="shared" si="1"/>
        <v>0</v>
      </c>
      <c r="M85" s="31"/>
      <c r="N85" s="31"/>
      <c r="O85" s="31"/>
      <c r="P85" s="31"/>
      <c r="Q85" s="31"/>
      <c r="R85" s="31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</row>
    <row r="86" spans="1:48" ht="24.95" customHeight="1" outlineLevel="1" x14ac:dyDescent="0.25">
      <c r="A86" s="72"/>
      <c r="B86" s="147" t="s">
        <v>88</v>
      </c>
      <c r="C86" s="109"/>
      <c r="D86" s="148"/>
      <c r="E86" s="151">
        <v>0</v>
      </c>
      <c r="M86" s="31"/>
      <c r="N86" s="31"/>
      <c r="O86" s="31"/>
      <c r="P86" s="31"/>
      <c r="Q86" s="31"/>
      <c r="R86" s="31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</row>
    <row r="87" spans="1:48" ht="24.95" customHeight="1" outlineLevel="1" thickBot="1" x14ac:dyDescent="0.3">
      <c r="A87" s="90"/>
      <c r="B87" s="264" t="s">
        <v>114</v>
      </c>
      <c r="C87" s="264"/>
      <c r="D87" s="264">
        <f>SUM(D84:D86)</f>
        <v>0</v>
      </c>
      <c r="E87" s="89">
        <f>SUM(E84:E86)</f>
        <v>0</v>
      </c>
      <c r="M87" s="31"/>
      <c r="N87" s="31"/>
      <c r="O87" s="31"/>
      <c r="P87" s="31"/>
      <c r="Q87" s="31"/>
      <c r="R87" s="31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</row>
    <row r="88" spans="1:48" ht="18.75" thickBot="1" x14ac:dyDescent="0.3">
      <c r="A88" s="149"/>
      <c r="B88" s="92"/>
      <c r="C88" s="92"/>
      <c r="D88" s="130"/>
      <c r="E88" s="139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</row>
    <row r="89" spans="1:48" x14ac:dyDescent="0.25">
      <c r="A89" s="67">
        <v>5</v>
      </c>
      <c r="B89" s="140" t="s">
        <v>90</v>
      </c>
      <c r="C89" s="69"/>
      <c r="D89" s="70"/>
      <c r="E89" s="71" t="s">
        <v>91</v>
      </c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</row>
    <row r="90" spans="1:48" ht="30" customHeight="1" x14ac:dyDescent="0.25">
      <c r="A90" s="141" t="s">
        <v>53</v>
      </c>
      <c r="B90" s="156" t="s">
        <v>24</v>
      </c>
      <c r="C90" s="143"/>
      <c r="D90" s="157"/>
      <c r="E90" s="151">
        <v>0</v>
      </c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</row>
    <row r="91" spans="1:48" ht="24.95" customHeight="1" outlineLevel="1" x14ac:dyDescent="0.25">
      <c r="A91" s="72" t="s">
        <v>55</v>
      </c>
      <c r="B91" s="142" t="s">
        <v>37</v>
      </c>
      <c r="C91" s="143"/>
      <c r="D91" s="157"/>
      <c r="E91" s="151">
        <v>0</v>
      </c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</row>
    <row r="92" spans="1:48" ht="24.95" customHeight="1" outlineLevel="1" x14ac:dyDescent="0.25">
      <c r="A92" s="72" t="s">
        <v>57</v>
      </c>
      <c r="B92" s="156" t="s">
        <v>23</v>
      </c>
      <c r="C92" s="143"/>
      <c r="D92" s="157"/>
      <c r="E92" s="151">
        <v>0</v>
      </c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</row>
    <row r="93" spans="1:48" ht="24.95" customHeight="1" outlineLevel="1" x14ac:dyDescent="0.25">
      <c r="A93" s="72" t="s">
        <v>59</v>
      </c>
      <c r="B93" s="47" t="s">
        <v>35</v>
      </c>
      <c r="C93" s="48"/>
      <c r="D93" s="49"/>
      <c r="E93" s="5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</row>
    <row r="94" spans="1:48" ht="24.95" customHeight="1" outlineLevel="1" x14ac:dyDescent="0.25">
      <c r="A94" s="72" t="s">
        <v>73</v>
      </c>
      <c r="B94" s="47" t="s">
        <v>35</v>
      </c>
      <c r="C94" s="48"/>
      <c r="D94" s="49"/>
      <c r="E94" s="5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</row>
    <row r="95" spans="1:48" ht="24.95" customHeight="1" outlineLevel="1" x14ac:dyDescent="0.25">
      <c r="A95" s="72" t="s">
        <v>74</v>
      </c>
      <c r="B95" s="47" t="s">
        <v>35</v>
      </c>
      <c r="C95" s="48"/>
      <c r="D95" s="49"/>
      <c r="E95" s="5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</row>
    <row r="96" spans="1:48" ht="24.95" customHeight="1" outlineLevel="1" thickBot="1" x14ac:dyDescent="0.3">
      <c r="A96" s="90"/>
      <c r="B96" s="264" t="s">
        <v>115</v>
      </c>
      <c r="C96" s="264"/>
      <c r="D96" s="264"/>
      <c r="E96" s="89">
        <f>SUM(E90:E95)</f>
        <v>0</v>
      </c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</row>
    <row r="97" spans="1:48" ht="18.75" thickBot="1" x14ac:dyDescent="0.3">
      <c r="A97" s="158"/>
      <c r="B97" s="159"/>
      <c r="C97" s="159"/>
      <c r="D97" s="158"/>
      <c r="E97" s="158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</row>
    <row r="98" spans="1:48" ht="18.75" thickBot="1" x14ac:dyDescent="0.3">
      <c r="A98" s="278" t="s">
        <v>165</v>
      </c>
      <c r="B98" s="279"/>
      <c r="C98" s="198"/>
      <c r="D98" s="199"/>
      <c r="E98" s="200">
        <f>E31+E67+E76+E87+E96</f>
        <v>0</v>
      </c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</row>
    <row r="99" spans="1:48" ht="18" customHeight="1" thickBot="1" x14ac:dyDescent="0.3">
      <c r="A99" s="158"/>
      <c r="B99" s="159"/>
      <c r="C99" s="159"/>
      <c r="D99" s="158"/>
      <c r="E99" s="158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</row>
    <row r="100" spans="1:48" ht="36" x14ac:dyDescent="0.25">
      <c r="A100" s="67">
        <v>6</v>
      </c>
      <c r="B100" s="140" t="s">
        <v>89</v>
      </c>
      <c r="C100" s="69"/>
      <c r="D100" s="70" t="s">
        <v>2</v>
      </c>
      <c r="E100" s="71" t="s">
        <v>1</v>
      </c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</row>
    <row r="101" spans="1:48" ht="30" customHeight="1" x14ac:dyDescent="0.25">
      <c r="A101" s="72" t="s">
        <v>53</v>
      </c>
      <c r="B101" s="147" t="s">
        <v>25</v>
      </c>
      <c r="C101" s="109"/>
      <c r="D101" s="148">
        <v>0</v>
      </c>
      <c r="E101" s="151">
        <f>IFERROR(ROUND(D101*$E$98,2),"")</f>
        <v>0</v>
      </c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</row>
    <row r="102" spans="1:48" ht="24.95" customHeight="1" outlineLevel="1" x14ac:dyDescent="0.25">
      <c r="A102" s="72" t="s">
        <v>55</v>
      </c>
      <c r="B102" s="108" t="s">
        <v>16</v>
      </c>
      <c r="C102" s="109"/>
      <c r="D102" s="148">
        <v>0</v>
      </c>
      <c r="E102" s="133">
        <f>IFERROR(ROUND(D102*($E$98+$E$101),2),"")</f>
        <v>0</v>
      </c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</row>
    <row r="103" spans="1:48" ht="24.95" customHeight="1" outlineLevel="1" x14ac:dyDescent="0.25">
      <c r="A103" s="114" t="s">
        <v>57</v>
      </c>
      <c r="B103" s="160" t="s">
        <v>17</v>
      </c>
      <c r="C103" s="153"/>
      <c r="D103" s="161">
        <f>SUM(D104:D108)</f>
        <v>0</v>
      </c>
      <c r="E103" s="201">
        <f>SUM(E104:E108)</f>
        <v>0</v>
      </c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</row>
    <row r="104" spans="1:48" ht="24.95" customHeight="1" outlineLevel="1" x14ac:dyDescent="0.25">
      <c r="A104" s="72" t="s">
        <v>127</v>
      </c>
      <c r="B104" s="162" t="s">
        <v>43</v>
      </c>
      <c r="C104" s="163"/>
      <c r="D104" s="148">
        <v>0</v>
      </c>
      <c r="E104" s="151">
        <f>ROUND(D104*(($E$98+$E$101+$E$102)/(1-$D$103)),2)</f>
        <v>0</v>
      </c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</row>
    <row r="105" spans="1:48" ht="24.95" customHeight="1" outlineLevel="1" x14ac:dyDescent="0.25">
      <c r="A105" s="72" t="s">
        <v>128</v>
      </c>
      <c r="B105" s="162" t="s">
        <v>44</v>
      </c>
      <c r="C105" s="163"/>
      <c r="D105" s="148">
        <v>0</v>
      </c>
      <c r="E105" s="151">
        <f>ROUND(D105*(($E$98+$E$101+$E$102)/(1-$D$103)),2)</f>
        <v>0</v>
      </c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</row>
    <row r="106" spans="1:48" ht="24.95" customHeight="1" outlineLevel="1" x14ac:dyDescent="0.25">
      <c r="A106" s="72" t="s">
        <v>129</v>
      </c>
      <c r="B106" s="162" t="s">
        <v>45</v>
      </c>
      <c r="C106" s="163"/>
      <c r="D106" s="148">
        <v>0</v>
      </c>
      <c r="E106" s="151">
        <f>ROUND(D106*(($E$98+$E$101+$E$102)/(1-$D$103)),2)</f>
        <v>0</v>
      </c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</row>
    <row r="107" spans="1:48" ht="24.95" customHeight="1" outlineLevel="1" x14ac:dyDescent="0.25">
      <c r="A107" s="51"/>
      <c r="B107" s="52" t="s">
        <v>35</v>
      </c>
      <c r="C107" s="40"/>
      <c r="D107" s="53"/>
      <c r="E107" s="151">
        <f>ROUND(D107*(($E$98+$E$101+$E$102)/(1-$D$103)),2)</f>
        <v>0</v>
      </c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</row>
    <row r="108" spans="1:48" ht="24.95" customHeight="1" outlineLevel="1" x14ac:dyDescent="0.25">
      <c r="A108" s="51"/>
      <c r="B108" s="52" t="s">
        <v>35</v>
      </c>
      <c r="C108" s="40"/>
      <c r="D108" s="53"/>
      <c r="E108" s="151">
        <f>ROUND(D108*(($E$98+$E$101+$E$102)/(1-$D$103)),2)</f>
        <v>0</v>
      </c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</row>
    <row r="109" spans="1:48" ht="24.95" customHeight="1" outlineLevel="1" thickBot="1" x14ac:dyDescent="0.3">
      <c r="A109" s="90"/>
      <c r="B109" s="264" t="s">
        <v>116</v>
      </c>
      <c r="C109" s="264"/>
      <c r="D109" s="264"/>
      <c r="E109" s="89">
        <f>E101+E103+E102</f>
        <v>0</v>
      </c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</row>
    <row r="110" spans="1:48" ht="18" customHeight="1" thickBot="1" x14ac:dyDescent="0.3">
      <c r="A110" s="149"/>
      <c r="B110" s="164"/>
      <c r="C110" s="164"/>
      <c r="D110" s="149"/>
      <c r="E110" s="149"/>
      <c r="G110" s="54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</row>
    <row r="111" spans="1:48" ht="20.25" thickBot="1" x14ac:dyDescent="0.3">
      <c r="A111" s="275" t="s">
        <v>173</v>
      </c>
      <c r="B111" s="276"/>
      <c r="C111" s="276"/>
      <c r="D111" s="276"/>
      <c r="E111" s="277"/>
      <c r="G111" s="54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</row>
    <row r="112" spans="1:48" ht="22.5" customHeight="1" x14ac:dyDescent="0.25">
      <c r="A112" s="165"/>
      <c r="B112" s="166" t="s">
        <v>18</v>
      </c>
      <c r="C112" s="167"/>
      <c r="D112" s="167"/>
      <c r="E112" s="168" t="s">
        <v>1</v>
      </c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</row>
    <row r="113" spans="1:48" ht="22.5" customHeight="1" x14ac:dyDescent="0.25">
      <c r="A113" s="169">
        <v>1</v>
      </c>
      <c r="B113" s="170" t="s">
        <v>0</v>
      </c>
      <c r="C113" s="171"/>
      <c r="D113" s="172"/>
      <c r="E113" s="173">
        <f>E31</f>
        <v>0</v>
      </c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</row>
    <row r="114" spans="1:48" ht="19.5" x14ac:dyDescent="0.25">
      <c r="A114" s="169" t="s">
        <v>76</v>
      </c>
      <c r="B114" s="174" t="s">
        <v>21</v>
      </c>
      <c r="C114" s="175"/>
      <c r="D114" s="176"/>
      <c r="E114" s="173">
        <f>E38</f>
        <v>0</v>
      </c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</row>
    <row r="115" spans="1:48" ht="19.5" customHeight="1" x14ac:dyDescent="0.25">
      <c r="A115" s="169" t="s">
        <v>77</v>
      </c>
      <c r="B115" s="174" t="s">
        <v>168</v>
      </c>
      <c r="C115" s="175"/>
      <c r="D115" s="176"/>
      <c r="E115" s="173">
        <f>E49</f>
        <v>0</v>
      </c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</row>
    <row r="116" spans="1:48" ht="19.5" x14ac:dyDescent="0.25">
      <c r="A116" s="169" t="s">
        <v>78</v>
      </c>
      <c r="B116" s="174" t="s">
        <v>9</v>
      </c>
      <c r="C116" s="175"/>
      <c r="D116" s="176"/>
      <c r="E116" s="173">
        <f>E66</f>
        <v>0</v>
      </c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</row>
    <row r="117" spans="1:48" ht="19.5" x14ac:dyDescent="0.25">
      <c r="A117" s="169">
        <v>3</v>
      </c>
      <c r="B117" s="174" t="s">
        <v>167</v>
      </c>
      <c r="C117" s="175"/>
      <c r="D117" s="176"/>
      <c r="E117" s="173">
        <f>E76</f>
        <v>0</v>
      </c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</row>
    <row r="118" spans="1:48" ht="19.5" x14ac:dyDescent="0.25">
      <c r="A118" s="169">
        <v>4</v>
      </c>
      <c r="B118" s="174" t="s">
        <v>166</v>
      </c>
      <c r="C118" s="175"/>
      <c r="D118" s="176"/>
      <c r="E118" s="173">
        <f>E87</f>
        <v>0</v>
      </c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</row>
    <row r="119" spans="1:48" ht="19.5" x14ac:dyDescent="0.25">
      <c r="A119" s="177">
        <v>5</v>
      </c>
      <c r="B119" s="170" t="s">
        <v>22</v>
      </c>
      <c r="C119" s="171"/>
      <c r="D119" s="172"/>
      <c r="E119" s="173">
        <f>E96</f>
        <v>0</v>
      </c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</row>
    <row r="120" spans="1:48" ht="19.5" x14ac:dyDescent="0.25">
      <c r="A120" s="178"/>
      <c r="B120" s="268" t="s">
        <v>36</v>
      </c>
      <c r="C120" s="268"/>
      <c r="D120" s="269"/>
      <c r="E120" s="173">
        <f>SUM(E113:E119)</f>
        <v>0</v>
      </c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</row>
    <row r="121" spans="1:48" ht="20.25" thickBot="1" x14ac:dyDescent="0.3">
      <c r="A121" s="179">
        <v>6</v>
      </c>
      <c r="B121" s="180" t="s">
        <v>15</v>
      </c>
      <c r="C121" s="181"/>
      <c r="D121" s="182"/>
      <c r="E121" s="183">
        <f>E109</f>
        <v>0</v>
      </c>
      <c r="G121" s="55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</row>
    <row r="122" spans="1:48" x14ac:dyDescent="0.25">
      <c r="A122" s="270" t="s">
        <v>145</v>
      </c>
      <c r="B122" s="271"/>
      <c r="C122" s="271"/>
      <c r="D122" s="271"/>
      <c r="E122" s="184">
        <f>E120+E121</f>
        <v>0</v>
      </c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</row>
    <row r="123" spans="1:48" ht="27" customHeight="1" thickBot="1" x14ac:dyDescent="0.3">
      <c r="A123" s="244" t="s">
        <v>146</v>
      </c>
      <c r="B123" s="245"/>
      <c r="C123" s="245"/>
      <c r="D123" s="245"/>
      <c r="E123" s="185">
        <f>E122*E16</f>
        <v>0</v>
      </c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</row>
    <row r="124" spans="1:48" x14ac:dyDescent="0.25">
      <c r="A124" s="78"/>
      <c r="B124" s="78"/>
      <c r="C124" s="78"/>
      <c r="D124" s="186" t="s">
        <v>125</v>
      </c>
      <c r="E124" s="187" t="str">
        <f>IFERROR(ROUND(E122/E31,3),"")</f>
        <v/>
      </c>
    </row>
  </sheetData>
  <sheetProtection formatCells="0" formatColumns="0" formatRows="0" insertRows="0" deleteRows="0" autoFilter="0" pivotTables="0"/>
  <mergeCells count="33">
    <mergeCell ref="C8:E8"/>
    <mergeCell ref="A1:E1"/>
    <mergeCell ref="A2:E2"/>
    <mergeCell ref="A3:C3"/>
    <mergeCell ref="D3:E3"/>
    <mergeCell ref="A4:C4"/>
    <mergeCell ref="D4:E4"/>
    <mergeCell ref="A5:E5"/>
    <mergeCell ref="C6:E6"/>
    <mergeCell ref="C7:E7"/>
    <mergeCell ref="C9:E9"/>
    <mergeCell ref="A10:E10"/>
    <mergeCell ref="A11:B11"/>
    <mergeCell ref="D11:E11"/>
    <mergeCell ref="A12:B12"/>
    <mergeCell ref="D12:E12"/>
    <mergeCell ref="B31:D31"/>
    <mergeCell ref="B67:D67"/>
    <mergeCell ref="AR75:AU75"/>
    <mergeCell ref="A13:E13"/>
    <mergeCell ref="A14:E14"/>
    <mergeCell ref="C15:E15"/>
    <mergeCell ref="A20:E20"/>
    <mergeCell ref="A21:E21"/>
    <mergeCell ref="B120:D120"/>
    <mergeCell ref="A122:D122"/>
    <mergeCell ref="A123:D123"/>
    <mergeCell ref="B76:D76"/>
    <mergeCell ref="B87:D87"/>
    <mergeCell ref="B96:D96"/>
    <mergeCell ref="A98:B98"/>
    <mergeCell ref="B109:D109"/>
    <mergeCell ref="A111:E111"/>
  </mergeCells>
  <dataValidations count="2">
    <dataValidation type="list" allowBlank="1" showInputMessage="1" showErrorMessage="1" promptTitle="ADICIONAL DE INSALUBRIDADE" prompt="ATENÇÃO! SOMENTE CASO O CONTRATO OU A CCT PREVEJAM ESSE BENEFÍCIO!" sqref="D25" xr:uid="{F712C0BB-67F0-4B0D-A230-4136D2C8E4F1}">
      <formula1>"0%,10%,20%,40%"</formula1>
    </dataValidation>
    <dataValidation type="list" errorStyle="warning" allowBlank="1" showInputMessage="1" showErrorMessage="1" promptTitle="ADICIONAL DE PERICULOSIDADE" prompt="ATENÇÃO! SOMENTE MARCAR 'SIM' CASO O CONTRATO OU A CCT PREVEJAM ESSE BENEFÍCIO" sqref="C24" xr:uid="{7641A86B-B8B4-4DDD-BD8E-3332DA8C0701}">
      <formula1>"SIM, NÃO"</formula1>
    </dataValidation>
  </dataValidations>
  <printOptions horizontalCentered="1"/>
  <pageMargins left="0.51181102362204722" right="0.51181102362204722" top="0.39370078740157483" bottom="0.19685039370078741" header="0.31496062992125984" footer="0.31496062992125984"/>
  <pageSetup paperSize="9" scale="67" fitToHeight="0" orientation="portrait" r:id="rId1"/>
  <rowBreaks count="3" manualBreakCount="3">
    <brk id="32" max="4" man="1"/>
    <brk id="68" max="4" man="1"/>
    <brk id="99" max="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Custos detalhados</vt:lpstr>
      <vt:lpstr>Zerada</vt:lpstr>
      <vt:lpstr>'Custos detalhados'!Area_de_impressao</vt:lpstr>
      <vt:lpstr>Zerada!Area_de_impressao</vt:lpstr>
      <vt:lpstr>'Custos detalhados'!Titulos_de_impressao</vt:lpstr>
      <vt:lpstr>Zerada!Titulos_de_impressao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Lucca Favorette Soares</cp:lastModifiedBy>
  <cp:lastPrinted>2024-02-28T13:45:40Z</cp:lastPrinted>
  <dcterms:created xsi:type="dcterms:W3CDTF">2019-02-20T19:07:09Z</dcterms:created>
  <dcterms:modified xsi:type="dcterms:W3CDTF">2025-08-26T17:32:46Z</dcterms:modified>
</cp:coreProperties>
</file>