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05" windowHeight="6930" tabRatio="500" firstSheet="2"/>
  </bookViews>
  <sheets>
    <sheet name="DEO" sheetId="1" r:id="rId1"/>
    <sheet name="FUNÇAO" sheetId="73" r:id="rId2"/>
    <sheet name="RCL" sheetId="77" r:id="rId3"/>
    <sheet name="DRNP" sheetId="72" r:id="rId4"/>
    <sheet name="DRDP" sheetId="34" r:id="rId5"/>
    <sheet name="DRP" sheetId="19" r:id="rId6"/>
    <sheet name="DPPA" sheetId="68" r:id="rId7"/>
  </sheets>
  <definedNames>
    <definedName name="_xlnm.Print_Area" localSheetId="0">DEO!$A$1:$F$81</definedName>
    <definedName name="_xlnm.Print_Area" localSheetId="4">DRDP!$A$1:$E$134</definedName>
    <definedName name="_xlnm.Print_Area" localSheetId="3">DRNP!$A$1:$G$134</definedName>
    <definedName name="_xlnm.Print_Area" localSheetId="5">DRP!$A$1:$M$24</definedName>
    <definedName name="Excel_BuiltIn_Print_Area" localSheetId="0">DEO!$A$1:$F$89</definedName>
    <definedName name="K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<sst xmlns="http://schemas.openxmlformats.org/spreadsheetml/2006/main" count="759" uniqueCount="510">
  <si>
    <t>MUNICÍPIO: CAMPINAS/SP - PODER EXECUTIVO - CNPJ 51.885.242.0001-40</t>
  </si>
  <si>
    <t>5º BIMESTRE DE 2025 - RREO (LRF, art. 52,  alineas "a" e "b" do inciso I e  II , alíneas "a" e "b" do inciso II)  5</t>
  </si>
  <si>
    <t>BALANÇO ORÇAMENTÁRIO</t>
  </si>
  <si>
    <t>RECEITAS</t>
  </si>
  <si>
    <t>PREVISÃO</t>
  </si>
  <si>
    <t>REALIZADAS</t>
  </si>
  <si>
    <t>SALDO A</t>
  </si>
  <si>
    <t>CATEGORIA ECONÔMICA/FONTES</t>
  </si>
  <si>
    <t>INICIAL</t>
  </si>
  <si>
    <t>ATUALIZADA</t>
  </si>
  <si>
    <t>NO BIMESTRE</t>
  </si>
  <si>
    <t>ATÉ O BIMESTRE</t>
  </si>
  <si>
    <t>REALIZAR</t>
  </si>
  <si>
    <t>I - RECEITAS CORRENTES (EXCETO INTRAORÇAMENTÁRIA)</t>
  </si>
  <si>
    <t xml:space="preserve">   IMPOSTOS, TAXAS E CONT. DE MELHORIA </t>
  </si>
  <si>
    <t xml:space="preserve">        Impostos </t>
  </si>
  <si>
    <t xml:space="preserve">        Taxas </t>
  </si>
  <si>
    <t xml:space="preserve">   RECEITA DE CONTRIBUIÇÕES </t>
  </si>
  <si>
    <t xml:space="preserve">        Contribuições Sociais </t>
  </si>
  <si>
    <t xml:space="preserve">        Contribuição para o Custeio do Serviço de Iluminação Pública</t>
  </si>
  <si>
    <t xml:space="preserve">   RECEITA PATRIMONIAL </t>
  </si>
  <si>
    <t xml:space="preserve">       Exploração do Patrimônio Imobiliário do Estado </t>
  </si>
  <si>
    <t xml:space="preserve">       VALORES MOBILIÁRIOS</t>
  </si>
  <si>
    <t xml:space="preserve">          Juros e Correções Monetárias</t>
  </si>
  <si>
    <t xml:space="preserve">          Dividendos</t>
  </si>
  <si>
    <t xml:space="preserve">       Cessão de direitos</t>
  </si>
  <si>
    <t xml:space="preserve">   RECEITA DE SERVIÇOS </t>
  </si>
  <si>
    <t xml:space="preserve">        Serviços  Administrativos e Comerciais Gerais</t>
  </si>
  <si>
    <t xml:space="preserve">        Serviços e Atividades Financeiras</t>
  </si>
  <si>
    <t xml:space="preserve">       Outros Serviços </t>
  </si>
  <si>
    <t xml:space="preserve">  TRANSFERÊNCIAS CORRENTES </t>
  </si>
  <si>
    <t xml:space="preserve">      Transferências da União e de suas Entidades </t>
  </si>
  <si>
    <t xml:space="preserve">     Transferências: Estados/Distrito Federal e  Entid</t>
  </si>
  <si>
    <t xml:space="preserve">      Transferências de Instituições Privadas </t>
  </si>
  <si>
    <t xml:space="preserve">      Transferências de Outras Instituições Públicas </t>
  </si>
  <si>
    <t xml:space="preserve">   OUTRAS RECEITAS CORRENTES</t>
  </si>
  <si>
    <t xml:space="preserve">      Multas Administrativas, Contratuais e Judiciais </t>
  </si>
  <si>
    <t xml:space="preserve">      Indenizações, Restituições e Ressarcimentos </t>
  </si>
  <si>
    <t xml:space="preserve">      Bens, Direitos e Valores Incorporados ao Patrim </t>
  </si>
  <si>
    <t xml:space="preserve">      Demais Receitas Correntes </t>
  </si>
  <si>
    <t xml:space="preserve">   II -  RECEITAS DE CAPITAL </t>
  </si>
  <si>
    <t xml:space="preserve"> OPERAÇÕES DE CRÉDITO</t>
  </si>
  <si>
    <t xml:space="preserve">    Operações de Crédito - Mercado Interno</t>
  </si>
  <si>
    <t xml:space="preserve"> ALIENAÇÃO DE BENS </t>
  </si>
  <si>
    <t xml:space="preserve">    Alienação de Bens Móveis </t>
  </si>
  <si>
    <t xml:space="preserve">    Alienação de Bens Imóveis </t>
  </si>
  <si>
    <t xml:space="preserve"> AMORTIZAÇÕES DE EMPRÉSTIMOS</t>
  </si>
  <si>
    <t xml:space="preserve"> TRANSFERÊNCIAS DE CAPITAL </t>
  </si>
  <si>
    <t xml:space="preserve">     Transferências da União e de suas Entidades </t>
  </si>
  <si>
    <t xml:space="preserve">     Demais Transferências de Capital </t>
  </si>
  <si>
    <t xml:space="preserve">  OUTRAS RECEITAS DE CAPITAL </t>
  </si>
  <si>
    <t xml:space="preserve">     Integralização do Capital Social </t>
  </si>
  <si>
    <t xml:space="preserve">     Demais Receitas de Capital </t>
  </si>
  <si>
    <t xml:space="preserve">  III = RECEITAS (INTRA-ORÇAMENTÁRIAS) = 700000+800000</t>
  </si>
  <si>
    <t xml:space="preserve">   SUBTOTAL DAS RECEITAS = I+II+III</t>
  </si>
  <si>
    <t xml:space="preserve">  IV - OPERAÇÕES DE CRÉDITO - REFINANCIAMENTO</t>
  </si>
  <si>
    <t xml:space="preserve">   SUBTOTAL COM REFINANCIAMENTO = </t>
  </si>
  <si>
    <t xml:space="preserve">     DÉFICIT</t>
  </si>
  <si>
    <t xml:space="preserve">    TOTAL </t>
  </si>
  <si>
    <t xml:space="preserve"> Superávit Financeiro  p/créditos Adicionais  522130100</t>
  </si>
  <si>
    <t>DOTAÇÃO</t>
  </si>
  <si>
    <t>DESPESAS</t>
  </si>
  <si>
    <t>ATUAL</t>
  </si>
  <si>
    <t>EMPENHADA</t>
  </si>
  <si>
    <t>LIQUIDADA</t>
  </si>
  <si>
    <t>PAGA</t>
  </si>
  <si>
    <t>I - DESPESAS (EXCETO INTRA-ORÇAMENTÁRIAS)</t>
  </si>
  <si>
    <t xml:space="preserve">       DESPESAS CORRENTES</t>
  </si>
  <si>
    <t xml:space="preserve">          Pessoal e Encargos Sociais</t>
  </si>
  <si>
    <t xml:space="preserve">          Juros e Encargos</t>
  </si>
  <si>
    <t xml:space="preserve">          Outras Despesas</t>
  </si>
  <si>
    <t xml:space="preserve">        DESPESAS DE CAPITAL</t>
  </si>
  <si>
    <t xml:space="preserve">          Investimentos</t>
  </si>
  <si>
    <t xml:space="preserve">          Inversões Financeiras</t>
  </si>
  <si>
    <t xml:space="preserve">          Amortização da Dívida</t>
  </si>
  <si>
    <t xml:space="preserve">    RESERVA DE CONTINGÊNCIA</t>
  </si>
  <si>
    <t xml:space="preserve">  II - DESPESAS (INTRAORÇAMENTÁRIAS)</t>
  </si>
  <si>
    <t xml:space="preserve">         DESPESAS CORRENTES</t>
  </si>
  <si>
    <t xml:space="preserve">         DESPESAS DE CAPITAL</t>
  </si>
  <si>
    <t xml:space="preserve">  III - AMORTIZAÇÃO DA DÍVIDA/REFINANCIAM.</t>
  </si>
  <si>
    <t xml:space="preserve">       Dívida Contratual Interna</t>
  </si>
  <si>
    <t xml:space="preserve">  IV - SUBTOTAL COM REFINANCIAMENTO</t>
  </si>
  <si>
    <t xml:space="preserve">    SUPERÁVIT = </t>
  </si>
  <si>
    <t xml:space="preserve">  IV - TOTAL COM SUPERÁVIT =</t>
  </si>
  <si>
    <t xml:space="preserve">  RESERVA DO RPPS </t>
  </si>
  <si>
    <t xml:space="preserve"> TOTAL COM A RESERVA DO RPPS =</t>
  </si>
  <si>
    <t>DÁRIO SAADI</t>
  </si>
  <si>
    <t>AURÍLIO SÉRGIO COSTA CAIADO</t>
  </si>
  <si>
    <t>Prefeito Municipal</t>
  </si>
  <si>
    <t xml:space="preserve">Secretário Municipal de Finanças </t>
  </si>
  <si>
    <t>JOÃO CARLOS RIBEIRO DA SILVA</t>
  </si>
  <si>
    <t>Prof. ALBERTO ALVES DA FONSECA</t>
  </si>
  <si>
    <t>Diretor do DECOR - CRC 160065/3</t>
  </si>
  <si>
    <t>Secretário Municipal de Gestão e Controle</t>
  </si>
  <si>
    <t>Responsável pelo Controle Interno</t>
  </si>
  <si>
    <t>5º BIMESTRE DE 2025 - RREO - DEMONSTRATIVO DA EXECUÇÃO DAS DESPESAS POR FUNÇÃO (Artigo  53, Inciso II, alínea “c” da LC. 101/00)</t>
  </si>
  <si>
    <t>Códigos/Despesas</t>
  </si>
  <si>
    <t>Dotação Anual</t>
  </si>
  <si>
    <t>EMPENHADO</t>
  </si>
  <si>
    <t>LIQUIDADO</t>
  </si>
  <si>
    <t>Saldo a</t>
  </si>
  <si>
    <t>FUNÇÃO/SUBFUNÇÃO</t>
  </si>
  <si>
    <t>Inicial</t>
  </si>
  <si>
    <t>Atualizada</t>
  </si>
  <si>
    <t>Liquidar</t>
  </si>
  <si>
    <t>DESPESAS (EXCETO INTRA-ORÇAMENTÁRIAS) (I)</t>
  </si>
  <si>
    <t>1 -</t>
  </si>
  <si>
    <t xml:space="preserve">    LEGISLATIVA</t>
  </si>
  <si>
    <t>Ação Legislativa</t>
  </si>
  <si>
    <t>4 -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</si>
  <si>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</si>
  <si>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</si>
  <si>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</si>
  <si>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</si>
  <si>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</si>
  <si>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Tecnologia da Informação</t>
  </si>
  <si>
    <t>Formação de Recursos Humanos</t>
  </si>
  <si>
    <t>Administração de Receitas</t>
  </si>
  <si>
    <t>Comunicação Social</t>
  </si>
  <si>
    <t>Demais Subfunções</t>
  </si>
  <si>
    <t>6 -</t>
  </si>
  <si>
    <t xml:space="preserve">    SEGURANÇA PÚBLICA</t>
  </si>
  <si>
    <t>7 -</t>
  </si>
  <si>
    <t xml:space="preserve">    RELAÇÕES EXTERIORES</t>
  </si>
  <si>
    <t>Cooperação Internacional</t>
  </si>
  <si>
    <t>8 -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</si>
  <si>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</si>
  <si>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</si>
  <si>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</si>
  <si>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</si>
  <si>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</si>
  <si>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>Proteção e Benefícios ao Tabalhador</t>
  </si>
  <si>
    <t>9 -</t>
  </si>
  <si>
    <t xml:space="preserve">    PREVIDÊNCIA SOCIAL</t>
  </si>
  <si>
    <t>Previdência do Regime Estatutário</t>
  </si>
  <si>
    <t>10 -</t>
  </si>
  <si>
    <t xml:space="preserve">    SAÚDE</t>
  </si>
  <si>
    <t>Atenção Básica</t>
  </si>
  <si>
    <t>Assistência Hospitalar e Ambulatorial</t>
  </si>
  <si>
    <t>Vigilância Epidemiológica</t>
  </si>
  <si>
    <t>11 -</t>
  </si>
  <si>
    <t xml:space="preserve">    TRABALHO</t>
  </si>
  <si>
    <t>Fomento ao Trabalho</t>
  </si>
  <si>
    <t>12 -</t>
  </si>
  <si>
    <t xml:space="preserve">    EDUCAÇÃO</t>
  </si>
  <si>
    <t>Alimento e Nutrição</t>
  </si>
  <si>
    <t>Ensino Fundamental</t>
  </si>
  <si>
    <t>Ensino Médio</t>
  </si>
  <si>
    <t>Ensino Profissional</t>
  </si>
  <si>
    <t>Educação Infantil</t>
  </si>
  <si>
    <t>Educação de Jovens</t>
  </si>
  <si>
    <t>Educação Especial</t>
  </si>
  <si>
    <t>13 -</t>
  </si>
  <si>
    <t xml:space="preserve">    CULTURA</t>
  </si>
  <si>
    <t>Difusão Cultural</t>
  </si>
  <si>
    <t>14 -</t>
  </si>
  <si>
    <t xml:space="preserve">    DIREITOS DA CIDADANIA</t>
  </si>
  <si>
    <t>Direitos Individuais, Coletivos e Difusos</t>
  </si>
  <si>
    <t>15 -</t>
  </si>
  <si>
    <t xml:space="preserve">    URBANISMO</t>
  </si>
  <si>
    <t>Infra-Estrutura Urbana</t>
  </si>
  <si>
    <t>Serviços Urbanos</t>
  </si>
  <si>
    <t>16 -</t>
  </si>
  <si>
    <t xml:space="preserve">    HABITAÇÃO</t>
  </si>
  <si>
    <t>Habitação Urbana</t>
  </si>
  <si>
    <t>18 -</t>
  </si>
  <si>
    <t xml:space="preserve">    GESTÃO AMBIENTAL</t>
  </si>
  <si>
    <t>Preservação e Conservação Ambiental</t>
  </si>
  <si>
    <t>19 -</t>
  </si>
  <si>
    <t xml:space="preserve">    CIÊNCIA E TECNOLOGIA</t>
  </si>
  <si>
    <t>Difusão do Conhecimento Científico e Tecnológico</t>
  </si>
  <si>
    <t>20 -</t>
  </si>
  <si>
    <t xml:space="preserve">    AGRICULTURA</t>
  </si>
  <si>
    <t>Extensão Rural</t>
  </si>
  <si>
    <t>23 -</t>
  </si>
  <si>
    <t xml:space="preserve">    COMÉRCIO E SERVIÇOS</t>
  </si>
  <si>
    <t>Comercialização</t>
  </si>
  <si>
    <t xml:space="preserve">26 - </t>
  </si>
  <si>
    <t xml:space="preserve">    TRANSPORTE</t>
  </si>
  <si>
    <t>Transportes Coletivos Urbanos</t>
  </si>
  <si>
    <t>27 -</t>
  </si>
  <si>
    <t xml:space="preserve">    DESPORTO E LAZER</t>
  </si>
  <si>
    <t>Desporto de Rendimento</t>
  </si>
  <si>
    <t>Desporto Comunitário</t>
  </si>
  <si>
    <t>28 -</t>
  </si>
  <si>
    <t xml:space="preserve">    ENCARGOS ESPECIAIS</t>
  </si>
  <si>
    <t>Refinanciamento da Dívida Interna</t>
  </si>
  <si>
    <t>Serviço da Dívida Interna</t>
  </si>
  <si>
    <t>Transferências</t>
  </si>
  <si>
    <t>Outros Encargos Especiais</t>
  </si>
  <si>
    <t>TOTAL DA RESERVA DE CONTINGÊNCIA</t>
  </si>
  <si>
    <t xml:space="preserve">  RESERVA DE CONTINGÊNCIA GERAL</t>
  </si>
  <si>
    <t>DESPESAS (INTRA-ORÇAMENTÁRIAS) (II)</t>
  </si>
  <si>
    <t>TOTAL (III) = (I + II)</t>
  </si>
  <si>
    <t>Educação de Jovens e Adultos</t>
  </si>
  <si>
    <t>DEMONSTRATIVO DA RECEITA CORRENTE LÍQUIDA - (LRF, Art. 53 ,§ I, inciso IV, art. 20)</t>
  </si>
  <si>
    <t>PERÍODO DE REFERÊNCIA: Nov/2024 a Out/2025</t>
  </si>
  <si>
    <t>RECEITAS CORRENTES</t>
  </si>
  <si>
    <t>Novembro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</si>
  <si>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</si>
  <si>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</si>
  <si>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</si>
  <si>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</si>
  <si>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</si>
  <si>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</si>
  <si>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</si>
  <si>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</si>
  <si>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</si>
  <si>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</si>
  <si>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</si>
  <si>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TOTAL</t>
  </si>
  <si>
    <t xml:space="preserve">   Impostos, Taxas e Com. Melhoria </t>
  </si>
  <si>
    <t xml:space="preserve">     IPTU </t>
  </si>
  <si>
    <t xml:space="preserve">     ISS </t>
  </si>
  <si>
    <t xml:space="preserve">     ITBI </t>
  </si>
  <si>
    <t xml:space="preserve">     IRRF</t>
  </si>
  <si>
    <t xml:space="preserve">     Outros , Taxas e ContMelhoria </t>
  </si>
  <si>
    <t xml:space="preserve">   Receita de Contribuições. </t>
  </si>
  <si>
    <t xml:space="preserve">   Receita Patrimonial </t>
  </si>
  <si>
    <t xml:space="preserve">     Rendimentos de Aplicação Financeira </t>
  </si>
  <si>
    <t xml:space="preserve">     Outras Receitas Patrimoniais </t>
  </si>
  <si>
    <t xml:space="preserve">    Receita de Serviços </t>
  </si>
  <si>
    <t xml:space="preserve">    Transferências Correntes</t>
  </si>
  <si>
    <t xml:space="preserve">        Cota-Parte do FPM </t>
  </si>
  <si>
    <t xml:space="preserve">        Cota-Parte do ICMS </t>
  </si>
  <si>
    <t xml:space="preserve">        Cota-Parte do IPVA </t>
  </si>
  <si>
    <t xml:space="preserve">        Cota-Parte do ITR</t>
  </si>
  <si>
    <t xml:space="preserve">        Transfer. Da LC 61/1989</t>
  </si>
  <si>
    <t xml:space="preserve">        Transferências do FUNDEB</t>
  </si>
  <si>
    <t xml:space="preserve">        Outras Transferências Correntes </t>
  </si>
  <si>
    <t xml:space="preserve">    Outras Receitas Correntes </t>
  </si>
  <si>
    <t xml:space="preserve">  DEDUÇÕES (II) = </t>
  </si>
  <si>
    <t xml:space="preserve">  Contribuição Plano Seg. Social Servidor</t>
  </si>
  <si>
    <t xml:space="preserve">  Compensação Financeira entre Regimes </t>
  </si>
  <si>
    <t xml:space="preserve">  Rendimentos/Aplicações de Rec Previd.</t>
  </si>
  <si>
    <t xml:space="preserve">  Dedução do FUNDEB</t>
  </si>
  <si>
    <t xml:space="preserve">RCL (III) (I - II) = </t>
  </si>
  <si>
    <t xml:space="preserve">   (-) Transferências obrigatórias da União relativas às emendas individuais (art. 166-A, § 1º, da CF) (IV) </t>
  </si>
  <si>
    <t xml:space="preserve">   RCL AJUSTADA P/CÁLCULO DOS LIMITES DE ENDIVIDAMENTO (V) = (III - IV) </t>
  </si>
  <si>
    <t xml:space="preserve">   (-) Transferências obrigatórias da União relativas às emendas de bancada (art. 166, § 16, da CF)  (VI)</t>
  </si>
  <si>
    <t xml:space="preserve">  (-) Transferências da União relativas a remuneração dos ACSs
   e ACE (CF, art. 198, §11) (VII) 04.04.99.04.07 8720 6212 171350.11.01 e 1713.50.31.00 = 313</t>
  </si>
  <si>
    <t xml:space="preserve">  (-) Outras Deduções Constitucionais ou Legais (VIII) </t>
  </si>
  <si>
    <t xml:space="preserve">    RCL AJUSTADA P/CÁLCULO DOS LIMITES DA DESPESA COM PESSOAL (IX = (V - VI-VII-VIII) </t>
  </si>
  <si>
    <t>Artigo 167-A da Constituição Federal</t>
  </si>
  <si>
    <t>Percentual</t>
  </si>
  <si>
    <t xml:space="preserve">Receitas Correntes s/Intraorçamentaria </t>
  </si>
  <si>
    <t>Despesas Correntes Liquidadas s/Intraorçam.</t>
  </si>
  <si>
    <t>04.04.99.04.07 8720  6212  171350.11.01</t>
  </si>
  <si>
    <t>RREO = DEMONSTRATIVO DOS RESULTADOS PRIMÁRIO E NOMINAL = 5º BIM/2025 - Anexo 6 (LRF, Art. 53, inciso III)</t>
  </si>
  <si>
    <t>RECEITAS PRIMÁRIAS</t>
  </si>
  <si>
    <t>PREVISÃO ATUALIZADA</t>
  </si>
  <si>
    <r>
      <rPr>
        <sz val="11"/>
        <rFont val="Times New Roman"/>
        <charset val="134"/>
      </rPr>
      <t>RECEITAS REALIZADAS ATÉ O BIMESTRE</t>
    </r>
    <r>
      <rPr>
        <sz val="10"/>
        <rFont val="Times New Roman"/>
        <charset val="134"/>
      </rPr>
      <t xml:space="preserve"> (a)</t>
    </r>
  </si>
  <si>
    <t>RECEITAS CORRENTES (EXCETO FONTES RPPS) (I)</t>
  </si>
  <si>
    <t xml:space="preserve">    Impostos, Taxas e Contribuições de Melhoria</t>
  </si>
  <si>
    <t>IPTU</t>
  </si>
  <si>
    <t>ISS</t>
  </si>
  <si>
    <t>ITBI</t>
  </si>
  <si>
    <t>IRRF</t>
  </si>
  <si>
    <t>Outros Impostos, Taxas e Contribuições de Melhoria</t>
  </si>
  <si>
    <t xml:space="preserve">    Contribuições</t>
  </si>
  <si>
    <t xml:space="preserve">    Receita Patrimonial </t>
  </si>
  <si>
    <t xml:space="preserve">        Aplicações Financeiras (II)</t>
  </si>
  <si>
    <t xml:space="preserve">        Outras Receitas Patrimoniais</t>
  </si>
  <si>
    <t>Cota-Parte do FPM</t>
  </si>
  <si>
    <t>Cota-Parte do ICMS</t>
  </si>
  <si>
    <t>Cota-Parte do IPVA</t>
  </si>
  <si>
    <t>Cota-Parte do ITR</t>
  </si>
  <si>
    <t>Transferências da LC 61/1989</t>
  </si>
  <si>
    <t>Transferências do FUNDEB</t>
  </si>
  <si>
    <t>Outras Transferências Correntes +77</t>
  </si>
  <si>
    <t xml:space="preserve">    Demais Receitas Correntes</t>
  </si>
  <si>
    <t xml:space="preserve">        Outras Receitas Financeiras (III)</t>
  </si>
  <si>
    <t xml:space="preserve">        Receitas Correntes Restantes = (16 + 19+ 76+79)</t>
  </si>
  <si>
    <r>
      <rPr>
        <sz val="11"/>
        <rFont val="Times New Roman"/>
        <charset val="134"/>
      </rPr>
      <t>RECEITAS PRIMÁRIAS CORRENTES</t>
    </r>
    <r>
      <rPr>
        <sz val="9"/>
        <rFont val="Times New Roman"/>
        <charset val="134"/>
      </rPr>
      <t xml:space="preserve"> (EXCETO FONTES RPPS) (IV) = [I - (II + III)]</t>
    </r>
  </si>
  <si>
    <t>RECEITAS PRIMÁRIAS CORRENTES (COM FONTES RPPS)=(V)   (-7799)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</si>
  <si>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</si>
  <si>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</si>
  <si>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</si>
  <si>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</si>
  <si>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</si>
  <si>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</si>
  <si>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</si>
  <si>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</si>
  <si>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</si>
  <si>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</si>
  <si>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</si>
  <si>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Outras Receitas de Capital</t>
  </si>
  <si>
    <t xml:space="preserve">        Outras Receitas de Capital Não Primárias (XII)</t>
  </si>
  <si>
    <t xml:space="preserve">        Outras Receitas de Capital Primárias = 29000 + 8000</t>
  </si>
  <si>
    <r>
      <rPr>
        <sz val="11"/>
        <rFont val="Times New Roman"/>
        <charset val="134"/>
      </rPr>
      <t>RECEITAS PRIMÁRIAS DE CAPITAL</t>
    </r>
    <r>
      <rPr>
        <sz val="9"/>
        <rFont val="Times New Roman"/>
        <charset val="134"/>
      </rPr>
      <t xml:space="preserve"> (EXCETO FONTES RPPS) (XIII) = [VII - (VIII + IX + X + XI + XII)]</t>
    </r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</si>
  <si>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</si>
  <si>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</si>
  <si>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</si>
  <si>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</si>
  <si>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CALCULO ACIMA DA LINHA - DESPESAS PRIMÁRIAS</t>
  </si>
  <si>
    <t>DESPESAS EMPENHADAS</t>
  </si>
  <si>
    <t>DESPESAS LIQUIDADAS</t>
  </si>
  <si>
    <t>PAGO NO ANO (a)</t>
  </si>
  <si>
    <t>RPP PAGO (b)</t>
  </si>
  <si>
    <t>RPNP PAGO (c)</t>
  </si>
  <si>
    <t>DESPESAS PRIMÁRIAS</t>
  </si>
  <si>
    <t>DESPESAS CORRENTES (EXCETO FONTES RPPS) (XVIII)</t>
  </si>
  <si>
    <t xml:space="preserve">    Pessoal e Encargos Sociais</t>
  </si>
  <si>
    <t xml:space="preserve">    Juros e Encargos da Dívida (XIX)</t>
  </si>
  <si>
    <t xml:space="preserve">    Outras Despesas Correntes</t>
  </si>
  <si>
    <r>
      <rPr>
        <sz val="11"/>
        <rFont val="Times New Roman"/>
        <charset val="134"/>
      </rPr>
      <t xml:space="preserve">DESPESAS PRIMÁRIAS CORRENTES </t>
    </r>
    <r>
      <rPr>
        <sz val="9"/>
        <rFont val="Times New Roman"/>
        <charset val="134"/>
      </rPr>
      <t>(EXCETO FONTES RPPS) (XX) = (XVIII - XIX)</t>
    </r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</si>
  <si>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</si>
  <si>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</si>
  <si>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</si>
  <si>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</si>
  <si>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</si>
  <si>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</si>
  <si>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</si>
  <si>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</si>
  <si>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</si>
  <si>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</si>
  <si>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r>
      <rPr>
        <sz val="11"/>
        <rFont val="Times New Roman"/>
        <charset val="134"/>
      </rPr>
      <t xml:space="preserve">DESPESAS PRIMÁRIAS DE CAPITAL </t>
    </r>
    <r>
      <rPr>
        <sz val="9"/>
        <rFont val="Times New Roman"/>
        <charset val="134"/>
      </rPr>
      <t>(EXCETO FONTES RPPS) (XXVIII) = [XXIII - (XXIV + XXV + XXVI + XXVII)]</t>
    </r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</si>
  <si>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</si>
  <si>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</si>
  <si>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</si>
  <si>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</si>
  <si>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r>
      <rPr>
        <sz val="11"/>
        <rFont val="Times New Roman"/>
        <charset val="134"/>
      </rPr>
      <t xml:space="preserve">DESPESA PRIMÁRIA TOTAL </t>
    </r>
    <r>
      <rPr>
        <sz val="9"/>
        <rFont val="Times New Roman"/>
        <charset val="134"/>
      </rPr>
      <t>(EXCETO FONTES RPPS) (XXXIII) = (XX + XXVIII + XXIX)</t>
    </r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</si>
  <si>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</si>
  <si>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</si>
  <si>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</si>
  <si>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Meta fixada no Anexo de Metas Fiscais da LDO para o exercício de referência</t>
  </si>
  <si>
    <t xml:space="preserve">Juros Nominais </t>
  </si>
  <si>
    <t xml:space="preserve"> 4435 + 44521 = Juros, Encargos e Variações Monetárias Ativos (Exceto RPPS) (XXXVI) </t>
  </si>
  <si>
    <t xml:space="preserve"> 34111+3431101 = Juros, Encargos e Variações Monetárias Passivos (Exceto RPPS) (XXXVII) </t>
  </si>
  <si>
    <t xml:space="preserve">Resultado Nominal - Acima da Linha </t>
  </si>
  <si>
    <t>Até o Bimestre</t>
  </si>
  <si>
    <t xml:space="preserve">VALOR </t>
  </si>
  <si>
    <t xml:space="preserve">  RESULTADO NOMINAL (SEM RPPS) - Acima da Linha (XXXVIII) = XXXV + (XXXVI -  XXXVII) </t>
  </si>
  <si>
    <t xml:space="preserve">Cálculo Abaixo da Linha - Resultado Nominal </t>
  </si>
  <si>
    <t xml:space="preserve">Saldo </t>
  </si>
  <si>
    <t xml:space="preserve">Em 31/12/2024 (a) </t>
  </si>
  <si>
    <t xml:space="preserve">Até o Bimestre 2025 (b) </t>
  </si>
  <si>
    <t xml:space="preserve">  DÍVIDA CONSOLIDADA (XXXIX) </t>
  </si>
  <si>
    <t xml:space="preserve">  DEDUÇÕES (XL) </t>
  </si>
  <si>
    <t xml:space="preserve">    Disponibilidade de Caixa </t>
  </si>
  <si>
    <t xml:space="preserve">      Disponibilidade de Caixa Bruta </t>
  </si>
  <si>
    <t xml:space="preserve">      (-) Restos a Pagar Processados (6313+6321) = 8211301 (XLI)</t>
  </si>
  <si>
    <t xml:space="preserve">      (-) Depósitos Restituíveis e Valores Vinculados (21881+21883+21884+21885)</t>
  </si>
  <si>
    <t xml:space="preserve">    Demais Haveres Financeiros (1135108+114+121130301+1213101)</t>
  </si>
  <si>
    <t xml:space="preserve">  DÍVIDA CONSOLIDADA LÍQUIDA (XLII) = (XXXIX - XL) </t>
  </si>
  <si>
    <t xml:space="preserve">Resultado Nominal - Abaixo da Linha </t>
  </si>
  <si>
    <t xml:space="preserve">Até o Bimestre </t>
  </si>
  <si>
    <r>
      <rPr>
        <sz val="11"/>
        <rFont val="Times New Roman"/>
        <charset val="134"/>
      </rPr>
      <t xml:space="preserve">  RESULTADO NOMINAL (SEM RPPS) - Abaixo da Linha (XLIII) =</t>
    </r>
    <r>
      <rPr>
        <sz val="9"/>
        <rFont val="Times New Roman"/>
        <charset val="134"/>
      </rPr>
      <t xml:space="preserve"> (XLIIa - XLIIb) </t>
    </r>
  </si>
  <si>
    <t xml:space="preserve">Meta Fiscal para o Resultado Nominal </t>
  </si>
  <si>
    <t xml:space="preserve">Meta Fixada na LDO </t>
  </si>
  <si>
    <t xml:space="preserve">VALOR CORRENTE </t>
  </si>
  <si>
    <t xml:space="preserve">  Meta fixada no Anexo de Metas Fiscais da LDO para o exercício de referência </t>
  </si>
  <si>
    <t xml:space="preserve">Ajuste Metodológico </t>
  </si>
  <si>
    <t>Até o Bimestre / 2025</t>
  </si>
  <si>
    <t xml:space="preserve">  VARIAÇÃO DO SALDO DE RPP (XLIV) = (XLIb - XLIa) </t>
  </si>
  <si>
    <t xml:space="preserve">  RECEITA DE ALIENAÇÃO DE INVESTIMENTOS PERMANENTES (XLV) = (XI) </t>
  </si>
  <si>
    <t xml:space="preserve">  VARIAÇÃO CAMBIAL (XLVI) </t>
  </si>
  <si>
    <t xml:space="preserve">  VARIAÇÃO DO SALDO DE PRECATÓRIOS INTEGRANTES DA DC (XLVII) </t>
  </si>
  <si>
    <t xml:space="preserve">  VARIAÇÃO DO SALDO: DEMAIS OBRIGAÇÕES INTEGRANTES DA DC (XLVIII) </t>
  </si>
  <si>
    <t xml:space="preserve">  OUTROS AJUSTES (XLIX) </t>
  </si>
  <si>
    <t xml:space="preserve">  RESULTADO NOMINAL (SEM RPPS) AJUSTADO - Abaixo da Linha (L) = (XLIII + 
  (XLIV - XLV - XLVI + XLVII + XLVIII) +/- (XLIX)) </t>
  </si>
  <si>
    <t xml:space="preserve">Resultado Primário - Abaixo da Linha </t>
  </si>
  <si>
    <t xml:space="preserve">  RESULTADO PRIMÁRIO (SEM RPPS) - Abaixo da Linha (LI) = (L) - (XXXVI - 
  XXXVII) </t>
  </si>
  <si>
    <t>DEMONSTRATIVO DAS RECEITAS E DESPESAS PREVIDENCIÁRIAS</t>
  </si>
  <si>
    <t>5º RREO de 2025- Anexo 4 (LRF, Art. 53, inciso II)</t>
  </si>
  <si>
    <t xml:space="preserve">Receitas Previdenciárias - RPPS - Fundo em Capitalização (Plano Previdenciário) </t>
  </si>
  <si>
    <t xml:space="preserve">Execução da Receita </t>
  </si>
  <si>
    <t xml:space="preserve">PREVISÃO ATUALIZADA (a) </t>
  </si>
  <si>
    <t xml:space="preserve">RECEITAS REALIZADAS ATÉ O BIMESTRE (b) </t>
  </si>
  <si>
    <t xml:space="preserve">Receitas </t>
  </si>
  <si>
    <t xml:space="preserve">  RECEITAS CORRENTES (I) </t>
  </si>
  <si>
    <t xml:space="preserve">    Receita de Contribuições dos Segurados </t>
  </si>
  <si>
    <t xml:space="preserve">      Ativo </t>
  </si>
  <si>
    <t xml:space="preserve">      Inativo </t>
  </si>
  <si>
    <t xml:space="preserve">      Pensionista </t>
  </si>
  <si>
    <t xml:space="preserve">    Receita de Contribuições Patronais </t>
  </si>
  <si>
    <t xml:space="preserve">      Receitas Imobiliárias </t>
  </si>
  <si>
    <t xml:space="preserve">      Receitas de Valores Mobiliários </t>
  </si>
  <si>
    <t xml:space="preserve">      Outras Receitas Patrimoniais </t>
  </si>
  <si>
    <t xml:space="preserve">      Compensação Financeira entre os Regimes </t>
  </si>
  <si>
    <t xml:space="preserve">      Receita de Aportes Periódicos para Amortização de Déficit Atuarial do RPPS (II) </t>
  </si>
  <si>
    <t xml:space="preserve">  RECEITAS DE CAPITAL (III) </t>
  </si>
  <si>
    <t xml:space="preserve">    Alienação de Bens, Direitos e Ativos </t>
  </si>
  <si>
    <t xml:space="preserve">    Amortização de Empréstimos </t>
  </si>
  <si>
    <t xml:space="preserve">    Outras Receitas de Capital </t>
  </si>
  <si>
    <t xml:space="preserve">  TOTAL DAS RECEITAS DO FUNDO EM CAPITALIZAÇÃO (IV) = (I + III - II) </t>
  </si>
  <si>
    <t xml:space="preserve">Execução da Despesa </t>
  </si>
  <si>
    <t xml:space="preserve">Despesas Previdenciárias - RPPS - Fundo em Capitalização (Plano Previdenciário) </t>
  </si>
  <si>
    <t xml:space="preserve">DOTAÇÃO ATUALIZADA (c) </t>
  </si>
  <si>
    <t xml:space="preserve">DESPESAS EMPENHADAS ATÉ O BIMESTRE (d) </t>
  </si>
  <si>
    <t xml:space="preserve">DESPESAS LIQUIDADAS ATÉ O BIMESTRE (e) </t>
  </si>
  <si>
    <t xml:space="preserve">DESPESAS PAGAS ATÉ O BIMESTRE (f) </t>
  </si>
  <si>
    <t xml:space="preserve">Despesas </t>
  </si>
  <si>
    <t xml:space="preserve">  Benefícios </t>
  </si>
  <si>
    <t xml:space="preserve">    Aposentadorias </t>
  </si>
  <si>
    <t xml:space="preserve">    Pensões por Morte </t>
  </si>
  <si>
    <t xml:space="preserve">  Outras Despesas Previdenciárias </t>
  </si>
  <si>
    <t xml:space="preserve">    Compensação Financeira entre os Regimes </t>
  </si>
  <si>
    <t xml:space="preserve">    Demais Despesas Previdenciárias </t>
  </si>
  <si>
    <t xml:space="preserve">  TOTAL DAS DESPESAS DO FUNDO EM CAPITALIZAÇÃO (V) </t>
  </si>
  <si>
    <t xml:space="preserve">  RESULTADO PREVIDENCIÁRIO - FUNDO EM CAPITALIZAÇÃO (VI) = (IV – V) </t>
  </si>
  <si>
    <t xml:space="preserve">Reserva Orçamentária do RPPS </t>
  </si>
  <si>
    <t xml:space="preserve">Previsão Orçamentária </t>
  </si>
  <si>
    <t xml:space="preserve">  VALOR </t>
  </si>
  <si>
    <t xml:space="preserve">Aportes de Recursos para o Fundo em Capitalização do RPPS </t>
  </si>
  <si>
    <t xml:space="preserve">APORTES REALIZADOS </t>
  </si>
  <si>
    <t xml:space="preserve">  Plano de Amortização - Contribuição Patronal Suplementar </t>
  </si>
  <si>
    <t xml:space="preserve">  Plano de Amortização - Aporte Periódico de Valores Predefinidos </t>
  </si>
  <si>
    <t xml:space="preserve">  Outros Aportes para o RPPS </t>
  </si>
  <si>
    <t xml:space="preserve">  Recursos para Cobertura de Déficit Financeiro </t>
  </si>
  <si>
    <t xml:space="preserve">Bens e Direitos do RPPS ( Fundo em Capitalização) </t>
  </si>
  <si>
    <t xml:space="preserve">SALDO ATUAL </t>
  </si>
  <si>
    <t xml:space="preserve">  Caixa e Equivalentes de Caixa </t>
  </si>
  <si>
    <t xml:space="preserve">  Investimentos e Aplicações </t>
  </si>
  <si>
    <t xml:space="preserve">  Outros Bens e Direitos </t>
  </si>
  <si>
    <t xml:space="preserve">Receitas Previdenciárias - RPPS - Fundo em Repartição (Plano Financeiro) </t>
  </si>
  <si>
    <t xml:space="preserve">  RECEITAS CORRENTES (VII) </t>
  </si>
  <si>
    <t xml:space="preserve">  RECEITAS DE CAPITAL (VIII) </t>
  </si>
  <si>
    <t xml:space="preserve">  TOTAL DAS RECEITAS DO FUNDO EM REPARTIÇÃO (IX) = (VII + VIII) </t>
  </si>
  <si>
    <t xml:space="preserve">Despesas Previdenciárias - RPPS - Fundo em Repartição (Plano Financeiro) </t>
  </si>
  <si>
    <t xml:space="preserve">  TOTAL DAS DESPESAS DO FUNDO EM REPARTIÇÃO (X) </t>
  </si>
  <si>
    <t xml:space="preserve">  RESULTADO PREVIDENCIÁRIO - FUNDO EM REPARTIÇÃO (XI) = (IX – X) </t>
  </si>
  <si>
    <t xml:space="preserve">Aportes de Recursos para o Fundo em Repartição do RPPS </t>
  </si>
  <si>
    <t xml:space="preserve">  Recursos para Cobertura de Insuficiências Financeiras </t>
  </si>
  <si>
    <t xml:space="preserve">  Recursos para Formação de Reserva </t>
  </si>
  <si>
    <t xml:space="preserve">Bens e Direitos do RPPS ( Fundo em Repartição) </t>
  </si>
  <si>
    <t xml:space="preserve">Receitas da Administração - RPPS </t>
  </si>
  <si>
    <t xml:space="preserve"> REALIZADAS ATÉ O BIMESTRE (b) </t>
  </si>
  <si>
    <t xml:space="preserve">  RECEITAS CORRENTES </t>
  </si>
  <si>
    <t xml:space="preserve">  TOTAL DAS RECEITAS DA ADMINISTRAÇÃO RPPS - (XII) </t>
  </si>
  <si>
    <t xml:space="preserve">Despesas da Administração - RPPS </t>
  </si>
  <si>
    <t xml:space="preserve"> EMPENHADAS ATÉ O BIMESTRE (d) </t>
  </si>
  <si>
    <t xml:space="preserve"> LIQUIDADAS ATÉ O BIMESTRE (e) </t>
  </si>
  <si>
    <t xml:space="preserve"> PAGAS ATÉ O BIMESTRE (f) </t>
  </si>
  <si>
    <t xml:space="preserve">  DESPESAS CORRENTES (XIII) </t>
  </si>
  <si>
    <t xml:space="preserve">    Pessoal e Encargos Sociais </t>
  </si>
  <si>
    <t xml:space="preserve">    Demais Despesas Correntes </t>
  </si>
  <si>
    <t xml:space="preserve">  DESPESAS DE CAPITAL (XIV) </t>
  </si>
  <si>
    <t xml:space="preserve">  TOTAL DAS DESPESAS DA ADMINISTRAÇÃO RPPS (XV) = (XIII + XIV) </t>
  </si>
  <si>
    <t xml:space="preserve">  RESULTADO DA ADMINISTRAÇÃO RPPS (XVI) = (XII – XV) </t>
  </si>
  <si>
    <t>Bens e Direitos - Administração do RPPS</t>
  </si>
  <si>
    <t>Bens e Direitos da Administração do RPPS</t>
  </si>
  <si>
    <t>HENRIQUE R. SUBI</t>
  </si>
  <si>
    <t>TIAGO DUNI CERQUEIRA</t>
  </si>
  <si>
    <t>Diretor Presidente</t>
  </si>
  <si>
    <t>TÉCNICO EM CONTABILIDE</t>
  </si>
  <si>
    <t xml:space="preserve">5º BIMESTRE DE 2025 -  DEMONSTRATIVO DE RESTOS A PAGAR -ANEXO IX (LRF, Art. 53, inciso V) </t>
  </si>
  <si>
    <t>PODER/ORGÃO</t>
  </si>
  <si>
    <t>RESTOS A PAGAR PROCESSADOS  = (L-P)</t>
  </si>
  <si>
    <t>RESTOS A PAGAR NÃO PROCESSADOS = (E-L)</t>
  </si>
  <si>
    <t xml:space="preserve">Saldo Total L = (e + k) </t>
  </si>
  <si>
    <t xml:space="preserve">Inscritos </t>
  </si>
  <si>
    <t xml:space="preserve">Pagos (c) </t>
  </si>
  <si>
    <t xml:space="preserve">Cancelados (d) </t>
  </si>
  <si>
    <t xml:space="preserve">Saldo e = (a+ b) - (c + d) </t>
  </si>
  <si>
    <t xml:space="preserve">Liquidados (h) </t>
  </si>
  <si>
    <t xml:space="preserve">Pagos (i) </t>
  </si>
  <si>
    <t xml:space="preserve">Cancelados (j) </t>
  </si>
  <si>
    <t xml:space="preserve">Saldo k = (f + g) - (i + j) </t>
  </si>
  <si>
    <t xml:space="preserve">Em Exercícios Anteriores (a) </t>
  </si>
  <si>
    <t xml:space="preserve">Em 31 de dezembro de 2023(b) </t>
  </si>
  <si>
    <t xml:space="preserve">Em Exercícios Anteriores (f) </t>
  </si>
  <si>
    <t xml:space="preserve">Em 31 de dezembro de 2023 (g) </t>
  </si>
  <si>
    <t xml:space="preserve">R P (EXCETO INTRA-ORÇAMENTÁRIOS) (I) </t>
  </si>
  <si>
    <t xml:space="preserve">  PODER EXECUTIVO </t>
  </si>
  <si>
    <t xml:space="preserve">  PODER LEGISLATIVO </t>
  </si>
  <si>
    <t xml:space="preserve">    Câmara Municipal </t>
  </si>
  <si>
    <t xml:space="preserve">R P (INTRA-ORÇAMENTÁRIOS) (II) </t>
  </si>
  <si>
    <t xml:space="preserve">TOTAL (III) = (I + II) </t>
  </si>
  <si>
    <t xml:space="preserve">RESTOS A PAGAR PROCESSADOS </t>
  </si>
  <si>
    <t xml:space="preserve">RESTOS A PAGAR NÃO PROCESSADOS </t>
  </si>
  <si>
    <t xml:space="preserve">Em 31 de dezembro de 2023 (b) </t>
  </si>
  <si>
    <t xml:space="preserve"> RREO - Anexo 13 - Demonstrativo das Parcerias Público Privadas (Lei nº 11.079, de 30.12.2004, arts. 22, 25 e 28), referente ao 5º Bimestre de 2025.</t>
  </si>
  <si>
    <t xml:space="preserve">Impactos das Contratações de PPP </t>
  </si>
  <si>
    <t xml:space="preserve">Especificação de PPP </t>
  </si>
  <si>
    <t xml:space="preserve">SALDO TOTAL DO EXERCÍCIO ANTERIOR </t>
  </si>
  <si>
    <t>SALDO FINAL ATÉ O 1° BIM. 2025</t>
  </si>
  <si>
    <t xml:space="preserve">  TOTAL DE ATIVOS </t>
  </si>
  <si>
    <t xml:space="preserve">    Ativos Constituídos pela SPE </t>
  </si>
  <si>
    <t xml:space="preserve">  TOTAL DE PASSIVOS </t>
  </si>
  <si>
    <t xml:space="preserve">    Obrigações decorrentes de Ativos Constituídos pela SPE </t>
  </si>
  <si>
    <t xml:space="preserve">    Provisões de PPP </t>
  </si>
  <si>
    <t xml:space="preserve">    Outros Passivos </t>
  </si>
  <si>
    <t xml:space="preserve">  ATOS POTENCIAIS PASSIVOS </t>
  </si>
  <si>
    <t xml:space="preserve">    Obrigações Contratuais </t>
  </si>
  <si>
    <t xml:space="preserve">    Riscos não Provisionados </t>
  </si>
  <si>
    <t xml:space="preserve">    Garantias Concedidas </t>
  </si>
  <si>
    <t xml:space="preserve">    Outros Passivos Contingentes </t>
  </si>
  <si>
    <t>DESPESAS DE PPP</t>
  </si>
  <si>
    <t xml:space="preserve">Despesas de PPP Do Ente Federado, exceto estatais não dependentes - Contratadas (I.1) </t>
  </si>
  <si>
    <t xml:space="preserve">EXERCÍCIO ANTERIOR </t>
  </si>
  <si>
    <t xml:space="preserve">EXERCÍCIO CORRENTE (EC) </t>
  </si>
  <si>
    <t xml:space="preserve">&lt;EC + 1&gt; </t>
  </si>
  <si>
    <t xml:space="preserve">&lt;EC + 2&gt; </t>
  </si>
  <si>
    <t xml:space="preserve">&lt;EC + 3&gt; </t>
  </si>
  <si>
    <t xml:space="preserve">&lt;EC + 4&gt; </t>
  </si>
  <si>
    <t xml:space="preserve">&lt;EC + 5&gt; </t>
  </si>
  <si>
    <t xml:space="preserve">&lt;EC + 6&gt; </t>
  </si>
  <si>
    <t xml:space="preserve">&lt;EC + 7&gt; </t>
  </si>
  <si>
    <t xml:space="preserve">&lt;EC + 8&gt; </t>
  </si>
  <si>
    <t xml:space="preserve">&lt;EC + 9&gt; </t>
  </si>
  <si>
    <t xml:space="preserve">                Rede Municipal de Iluminação Pública </t>
  </si>
  <si>
    <t xml:space="preserve">      Despesas de PPP Do Ente Federado, exceto estatais não dependentes - A contratar (I.2) </t>
  </si>
  <si>
    <t xml:space="preserve">Total das Despesas de PPP </t>
  </si>
  <si>
    <t xml:space="preserve">  TOTAL DAS DESPESAS DE PPP DO ENTE FEDERADO (I) = (I.1 + I.2) </t>
  </si>
  <si>
    <t xml:space="preserve">  TOTAL DAS DESPESAS DE PPP DAS ESTATAIS NÃO-DEPENDENTES (II) = (II.1 + II.2) </t>
  </si>
  <si>
    <t xml:space="preserve">  TOTAL DAS DESPESAS DE PPP (III) = (I + II) </t>
  </si>
  <si>
    <t xml:space="preserve">  RECEITA CORRENTE LÍQUIDA (RCL) (IV) </t>
  </si>
  <si>
    <t xml:space="preserve">  TOTAL DAS DESPESAS CONSIDERADAS PARA O LIMITE / RCL (%) (V) = (III / IV) </t>
  </si>
  <si>
    <t>ANDRÉ VON ZUBEN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</si>
</sst>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,##0.00_ ;[Red]\-#,##0.00\ "/>
    <numFmt numFmtId="181" formatCode="#,##0.00;\-#,##0.00"/>
    <numFmt numFmtId="182" formatCode="#,##0.00;[Red]\-#,##0.00"/>
    <numFmt numFmtId="183" formatCode="#,##0;\-#,##0"/>
    <numFmt numFmtId="184" formatCode="#,##0.00_);[Red]\(#,##0.00\)"/>
    <numFmt numFmtId="185" formatCode="#,##0.00_ ;\-#,##0.00\ "/>
  </numFmts>
  <fonts count="52">
    <font>
      <sz val="10"/>
      <name val="Arial"/>
      <charset val="134"/>
    </font>
    <font>
      <sz val="13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name val="Times New Roman"/>
      <charset val="134"/>
    </font>
    <font>
      <sz val="9"/>
      <name val="Arial"/>
      <charset val="134"/>
    </font>
    <font>
      <sz val="11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8"/>
      <name val="Arial"/>
      <charset val="134"/>
    </font>
    <font>
      <sz val="6.1"/>
      <color rgb="FF000000"/>
      <name val="Times New Roman"/>
      <charset val="134"/>
    </font>
    <font>
      <b/>
      <sz val="11"/>
      <name val="Times New Roman"/>
      <charset val="134"/>
    </font>
    <font>
      <sz val="10"/>
      <color indexed="8"/>
      <name val="LucidaSansRegular"/>
      <charset val="0"/>
    </font>
    <font>
      <sz val="10"/>
      <color indexed="8"/>
      <name val="LucidaSansRegular"/>
      <charset val="134"/>
    </font>
    <font>
      <sz val="8"/>
      <color indexed="8"/>
      <name val="LucidaSansRegular"/>
      <charset val="134"/>
    </font>
    <font>
      <sz val="11"/>
      <color indexed="8"/>
      <name val="Times New Roman"/>
      <charset val="134"/>
    </font>
    <font>
      <sz val="8"/>
      <color indexed="12"/>
      <name val="MS Sans Serif"/>
      <charset val="134"/>
    </font>
    <font>
      <sz val="11"/>
      <color indexed="12"/>
      <name val="Times New Roman"/>
      <charset val="134"/>
    </font>
    <font>
      <sz val="11"/>
      <color rgb="FFFF0000"/>
      <name val="Times New Roman"/>
      <charset val="134"/>
    </font>
    <font>
      <sz val="8"/>
      <color indexed="12"/>
      <name val="MS Sans Serif"/>
      <charset val="0"/>
    </font>
    <font>
      <b/>
      <sz val="10"/>
      <name val="Times New Roman"/>
      <charset val="134"/>
    </font>
    <font>
      <b/>
      <sz val="7"/>
      <color rgb="FF000000"/>
      <name val="Arial"/>
      <charset val="1"/>
    </font>
    <font>
      <b/>
      <sz val="10"/>
      <name val="LucidaSansRegular"/>
      <charset val="134"/>
    </font>
    <font>
      <sz val="10"/>
      <name val="LucidaSansRegular"/>
      <charset val="134"/>
    </font>
    <font>
      <sz val="11"/>
      <color indexed="63"/>
      <name val="Times New Roman"/>
      <charset val="134"/>
    </font>
    <font>
      <b/>
      <sz val="8"/>
      <name val="Verdana"/>
      <charset val="134"/>
    </font>
    <font>
      <sz val="9"/>
      <name val="Times New Roman"/>
      <charset val="134"/>
    </font>
    <font>
      <b/>
      <u/>
      <sz val="9"/>
      <name val="Times New Roman"/>
      <charset val="134"/>
    </font>
    <font>
      <sz val="8"/>
      <name val="Times New Roman"/>
      <charset val="134"/>
    </font>
    <font>
      <sz val="6"/>
      <name val="Arial"/>
      <charset val="134"/>
    </font>
    <font>
      <b/>
      <sz val="11"/>
      <name val="MS Sans Serif"/>
      <charset val="134"/>
    </font>
    <font>
      <sz val="8"/>
      <name val="MS Sans Serif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31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theme="0" tint="-0.149998474074526"/>
        <bgColor indexed="26"/>
      </patternFill>
    </fill>
    <fill>
      <patternFill patternType="solid">
        <fgColor theme="0" tint="-0.149998474074526"/>
        <bgColor indexed="23"/>
      </patternFill>
    </fill>
    <fill>
      <patternFill patternType="solid">
        <fgColor theme="2" tint="-0.0999786370433668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ill="0" applyBorder="0" applyAlignment="0" applyProtection="0"/>
    <xf numFmtId="177" fontId="32" fillId="0" borderId="0" applyFont="0" applyFill="0" applyBorder="0" applyAlignment="0" applyProtection="0">
      <alignment vertical="center"/>
    </xf>
    <xf numFmtId="9" fontId="0" fillId="0" borderId="0" applyFill="0" applyBorder="0" applyAlignment="0" applyProtection="0"/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3" borderId="4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4" borderId="44" applyNumberFormat="0" applyAlignment="0" applyProtection="0">
      <alignment vertical="center"/>
    </xf>
    <xf numFmtId="0" fontId="42" fillId="15" borderId="45" applyNumberFormat="0" applyAlignment="0" applyProtection="0">
      <alignment vertical="center"/>
    </xf>
    <xf numFmtId="0" fontId="43" fillId="15" borderId="44" applyNumberFormat="0" applyAlignment="0" applyProtection="0">
      <alignment vertical="center"/>
    </xf>
    <xf numFmtId="0" fontId="44" fillId="16" borderId="46" applyNumberFormat="0" applyAlignment="0" applyProtection="0">
      <alignment vertical="center"/>
    </xf>
    <xf numFmtId="0" fontId="45" fillId="0" borderId="47" applyNumberFormat="0" applyFill="0" applyAlignment="0" applyProtection="0">
      <alignment vertical="center"/>
    </xf>
    <xf numFmtId="0" fontId="46" fillId="0" borderId="48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4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 applyProtection="1">
      <alignment vertical="center"/>
      <protection locked="0"/>
    </xf>
    <xf numFmtId="180" fontId="0" fillId="0" borderId="0" xfId="0" applyNumberFormat="1"/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76" fontId="0" fillId="0" borderId="5" xfId="1" applyBorder="1" applyAlignment="1">
      <alignment horizontal="right" vertical="top" wrapText="1" indent="1"/>
    </xf>
    <xf numFmtId="176" fontId="0" fillId="0" borderId="5" xfId="1" applyBorder="1" applyAlignment="1" applyProtection="1">
      <alignment vertical="center"/>
      <protection locked="0"/>
    </xf>
    <xf numFmtId="181" fontId="0" fillId="0" borderId="5" xfId="1" applyNumberFormat="1" applyBorder="1" applyAlignment="1">
      <alignment horizontal="right" vertical="distributed" wrapText="1"/>
    </xf>
    <xf numFmtId="4" fontId="0" fillId="0" borderId="5" xfId="0" applyNumberFormat="1" applyBorder="1"/>
    <xf numFmtId="0" fontId="3" fillId="0" borderId="0" xfId="0" applyFont="1" applyAlignment="1">
      <alignment vertical="center" wrapText="1"/>
    </xf>
    <xf numFmtId="181" fontId="3" fillId="0" borderId="0" xfId="0" applyNumberFormat="1" applyFont="1"/>
    <xf numFmtId="181" fontId="3" fillId="0" borderId="0" xfId="0" applyNumberFormat="1" applyFont="1" applyAlignment="1">
      <alignment horizontal="right" vertical="top" wrapText="1" indent="1"/>
    </xf>
    <xf numFmtId="181" fontId="3" fillId="0" borderId="0" xfId="0" applyNumberFormat="1" applyFont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181" fontId="3" fillId="2" borderId="5" xfId="0" applyNumberFormat="1" applyFont="1" applyFill="1" applyBorder="1" applyAlignment="1">
      <alignment horizontal="center" vertical="center" wrapText="1"/>
    </xf>
    <xf numFmtId="181" fontId="3" fillId="0" borderId="5" xfId="0" applyNumberFormat="1" applyFont="1" applyBorder="1" applyAlignment="1">
      <alignment horizontal="center" vertical="center" wrapText="1"/>
    </xf>
    <xf numFmtId="176" fontId="0" fillId="0" borderId="5" xfId="1" applyFont="1" applyBorder="1" applyAlignment="1" applyProtection="1">
      <alignment vertical="center"/>
      <protection locked="0"/>
    </xf>
    <xf numFmtId="176" fontId="5" fillId="0" borderId="5" xfId="1" applyFont="1" applyBorder="1" applyAlignment="1" applyProtection="1">
      <alignment vertical="center"/>
      <protection locked="0"/>
    </xf>
    <xf numFmtId="176" fontId="5" fillId="0" borderId="0" xfId="1" applyFont="1"/>
    <xf numFmtId="176" fontId="0" fillId="0" borderId="5" xfId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81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81" fontId="7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76" fontId="9" fillId="0" borderId="0" xfId="1" applyFont="1"/>
    <xf numFmtId="176" fontId="0" fillId="0" borderId="0" xfId="1"/>
    <xf numFmtId="4" fontId="10" fillId="0" borderId="0" xfId="0" applyNumberFormat="1" applyFont="1"/>
    <xf numFmtId="176" fontId="0" fillId="0" borderId="0" xfId="0" applyNumberFormat="1"/>
    <xf numFmtId="176" fontId="8" fillId="0" borderId="0" xfId="1" applyFont="1" applyAlignment="1">
      <alignment horizontal="center"/>
    </xf>
    <xf numFmtId="176" fontId="8" fillId="0" borderId="0" xfId="1" applyFont="1" applyAlignment="1"/>
    <xf numFmtId="0" fontId="2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176" fontId="0" fillId="0" borderId="8" xfId="1" applyBorder="1" applyAlignment="1" applyProtection="1">
      <alignment horizontal="right" vertical="center"/>
      <protection locked="0"/>
    </xf>
    <xf numFmtId="176" fontId="0" fillId="0" borderId="5" xfId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 wrapText="1"/>
    </xf>
    <xf numFmtId="176" fontId="0" fillId="0" borderId="9" xfId="1" applyBorder="1"/>
    <xf numFmtId="176" fontId="0" fillId="0" borderId="5" xfId="1" applyBorder="1"/>
    <xf numFmtId="176" fontId="0" fillId="0" borderId="9" xfId="1" applyBorder="1" applyAlignment="1" applyProtection="1">
      <alignment horizontal="right" vertical="center"/>
      <protection locked="0"/>
    </xf>
    <xf numFmtId="176" fontId="0" fillId="0" borderId="4" xfId="1" applyBorder="1" applyAlignment="1" applyProtection="1">
      <alignment horizontal="right" vertical="center"/>
      <protection locked="0"/>
    </xf>
    <xf numFmtId="176" fontId="0" fillId="0" borderId="5" xfId="1" applyFill="1" applyBorder="1" applyAlignment="1" applyProtection="1">
      <alignment horizontal="right" vertical="center"/>
      <protection locked="0"/>
    </xf>
    <xf numFmtId="0" fontId="3" fillId="0" borderId="6" xfId="0" applyFont="1" applyBorder="1"/>
    <xf numFmtId="176" fontId="3" fillId="0" borderId="0" xfId="1" applyFont="1" applyFill="1" applyBorder="1"/>
    <xf numFmtId="176" fontId="3" fillId="0" borderId="0" xfId="1" applyFont="1" applyBorder="1"/>
    <xf numFmtId="176" fontId="3" fillId="0" borderId="0" xfId="0" applyNumberFormat="1" applyFont="1"/>
    <xf numFmtId="4" fontId="3" fillId="0" borderId="0" xfId="0" applyNumberFormat="1" applyFont="1"/>
    <xf numFmtId="180" fontId="3" fillId="0" borderId="0" xfId="0" applyNumberFormat="1" applyFont="1"/>
    <xf numFmtId="176" fontId="3" fillId="0" borderId="0" xfId="1" applyFont="1"/>
    <xf numFmtId="182" fontId="3" fillId="0" borderId="0" xfId="0" applyNumberFormat="1" applyFont="1"/>
    <xf numFmtId="182" fontId="0" fillId="0" borderId="0" xfId="1" applyNumberFormat="1"/>
    <xf numFmtId="176" fontId="3" fillId="0" borderId="0" xfId="1" applyFont="1" applyBorder="1" applyAlignment="1">
      <alignment wrapText="1"/>
    </xf>
    <xf numFmtId="181" fontId="3" fillId="0" borderId="7" xfId="0" applyNumberFormat="1" applyFont="1" applyBorder="1" applyAlignment="1">
      <alignment wrapText="1"/>
    </xf>
    <xf numFmtId="0" fontId="3" fillId="0" borderId="7" xfId="0" applyFont="1" applyBorder="1"/>
    <xf numFmtId="4" fontId="8" fillId="0" borderId="0" xfId="0" applyNumberFormat="1" applyFont="1"/>
    <xf numFmtId="49" fontId="3" fillId="0" borderId="10" xfId="49" applyNumberFormat="1" applyFont="1" applyBorder="1" applyAlignment="1">
      <alignment horizontal="center" wrapText="1"/>
    </xf>
    <xf numFmtId="49" fontId="3" fillId="0" borderId="11" xfId="49" applyNumberFormat="1" applyFont="1" applyBorder="1" applyAlignment="1">
      <alignment horizontal="center" wrapText="1"/>
    </xf>
    <xf numFmtId="49" fontId="3" fillId="0" borderId="12" xfId="49" applyNumberFormat="1" applyFont="1" applyBorder="1" applyAlignment="1">
      <alignment horizontal="center" wrapText="1"/>
    </xf>
    <xf numFmtId="0" fontId="3" fillId="0" borderId="13" xfId="49" applyFont="1" applyBorder="1" applyAlignment="1">
      <alignment horizontal="center" wrapText="1"/>
    </xf>
    <xf numFmtId="0" fontId="3" fillId="0" borderId="14" xfId="49" applyFont="1" applyBorder="1" applyAlignment="1">
      <alignment horizontal="center" wrapText="1"/>
    </xf>
    <xf numFmtId="0" fontId="3" fillId="0" borderId="15" xfId="49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5" xfId="1" applyFont="1" applyBorder="1"/>
    <xf numFmtId="176" fontId="0" fillId="0" borderId="0" xfId="0" applyNumberFormat="1" applyFill="1"/>
    <xf numFmtId="176" fontId="0" fillId="0" borderId="0" xfId="1" applyFill="1"/>
    <xf numFmtId="0" fontId="12" fillId="0" borderId="16" xfId="0" applyFont="1" applyFill="1" applyBorder="1" applyAlignment="1">
      <alignment vertical="center" wrapText="1"/>
    </xf>
    <xf numFmtId="176" fontId="3" fillId="0" borderId="5" xfId="1" applyFont="1" applyBorder="1" applyAlignment="1" applyProtection="1">
      <alignment vertical="center"/>
      <protection locked="0"/>
    </xf>
    <xf numFmtId="0" fontId="0" fillId="0" borderId="0" xfId="0" applyFill="1"/>
    <xf numFmtId="176" fontId="3" fillId="0" borderId="5" xfId="1" applyFont="1" applyFill="1" applyBorder="1" applyAlignment="1" applyProtection="1">
      <alignment vertical="center"/>
      <protection locked="0"/>
    </xf>
    <xf numFmtId="4" fontId="13" fillId="0" borderId="16" xfId="49" applyNumberFormat="1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vertical="center" wrapText="1"/>
    </xf>
    <xf numFmtId="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14" fillId="0" borderId="16" xfId="49" applyNumberFormat="1" applyFont="1" applyBorder="1" applyAlignment="1" applyProtection="1">
      <alignment vertical="center"/>
      <protection locked="0"/>
    </xf>
    <xf numFmtId="176" fontId="3" fillId="0" borderId="5" xfId="1" applyFont="1" applyBorder="1" applyAlignment="1" applyProtection="1">
      <alignment horizontal="center" vertical="center"/>
      <protection locked="0"/>
    </xf>
    <xf numFmtId="176" fontId="3" fillId="0" borderId="0" xfId="1" applyFont="1" applyFill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3" fillId="0" borderId="5" xfId="1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176" fontId="0" fillId="0" borderId="16" xfId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1" xfId="1" applyFont="1" applyBorder="1" applyAlignment="1" applyProtection="1">
      <alignment horizontal="center" vertical="center"/>
      <protection locked="0"/>
    </xf>
    <xf numFmtId="176" fontId="3" fillId="0" borderId="3" xfId="1" applyFont="1" applyBorder="1" applyAlignment="1" applyProtection="1">
      <alignment horizontal="center" vertical="center"/>
      <protection locked="0"/>
    </xf>
    <xf numFmtId="176" fontId="6" fillId="0" borderId="5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76" fontId="0" fillId="0" borderId="5" xfId="1" applyBorder="1" applyAlignment="1">
      <alignment horizontal="center"/>
    </xf>
    <xf numFmtId="176" fontId="0" fillId="0" borderId="5" xfId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" fontId="15" fillId="0" borderId="5" xfId="0" applyNumberFormat="1" applyFont="1" applyBorder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4" fontId="15" fillId="0" borderId="5" xfId="51" applyNumberFormat="1" applyFont="1" applyBorder="1" applyAlignment="1" applyProtection="1">
      <alignment vertical="center"/>
      <protection locked="0"/>
    </xf>
    <xf numFmtId="4" fontId="3" fillId="0" borderId="5" xfId="0" applyNumberFormat="1" applyFont="1" applyBorder="1"/>
    <xf numFmtId="4" fontId="3" fillId="0" borderId="10" xfId="0" applyNumberFormat="1" applyFont="1" applyBorder="1" applyAlignment="1" applyProtection="1">
      <alignment vertical="center"/>
      <protection locked="0"/>
    </xf>
    <xf numFmtId="4" fontId="3" fillId="0" borderId="12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4" fontId="15" fillId="0" borderId="0" xfId="0" applyNumberFormat="1" applyFont="1" applyAlignment="1" applyProtection="1">
      <alignment horizontal="center" vertical="center"/>
      <protection locked="0"/>
    </xf>
    <xf numFmtId="0" fontId="0" fillId="0" borderId="0" xfId="49"/>
    <xf numFmtId="182" fontId="3" fillId="0" borderId="0" xfId="49" applyNumberFormat="1" applyFont="1"/>
    <xf numFmtId="0" fontId="2" fillId="0" borderId="1" xfId="49" applyFont="1" applyBorder="1" applyAlignment="1">
      <alignment horizontal="center" vertical="distributed"/>
    </xf>
    <xf numFmtId="0" fontId="2" fillId="0" borderId="2" xfId="49" applyFont="1" applyBorder="1" applyAlignment="1">
      <alignment horizontal="center" vertical="distributed"/>
    </xf>
    <xf numFmtId="0" fontId="2" fillId="0" borderId="3" xfId="49" applyFont="1" applyBorder="1" applyAlignment="1">
      <alignment horizontal="center" vertical="distributed"/>
    </xf>
    <xf numFmtId="176" fontId="0" fillId="0" borderId="0" xfId="1" applyBorder="1" applyAlignment="1">
      <alignment vertical="distributed"/>
    </xf>
    <xf numFmtId="0" fontId="2" fillId="0" borderId="0" xfId="49" applyFont="1" applyBorder="1" applyAlignment="1">
      <alignment vertical="distributed"/>
    </xf>
    <xf numFmtId="0" fontId="2" fillId="0" borderId="0" xfId="49" applyFont="1" applyAlignment="1">
      <alignment vertical="distributed"/>
    </xf>
    <xf numFmtId="0" fontId="3" fillId="3" borderId="13" xfId="49" applyFont="1" applyFill="1" applyBorder="1" applyAlignment="1">
      <alignment horizontal="center" vertical="center" wrapText="1"/>
    </xf>
    <xf numFmtId="182" fontId="3" fillId="3" borderId="9" xfId="49" applyNumberFormat="1" applyFont="1" applyFill="1" applyBorder="1" applyAlignment="1">
      <alignment horizontal="center" vertical="center" wrapText="1"/>
    </xf>
    <xf numFmtId="182" fontId="3" fillId="3" borderId="9" xfId="49" applyNumberFormat="1" applyFont="1" applyFill="1" applyBorder="1" applyAlignment="1">
      <alignment horizontal="center" vertical="distributed" wrapText="1"/>
    </xf>
    <xf numFmtId="182" fontId="3" fillId="0" borderId="0" xfId="49" applyNumberFormat="1" applyFont="1" applyAlignment="1">
      <alignment horizontal="center" vertical="distributed" wrapText="1"/>
    </xf>
    <xf numFmtId="182" fontId="16" fillId="0" borderId="0" xfId="0" applyNumberFormat="1" applyFont="1" applyAlignment="1">
      <alignment horizontal="right"/>
    </xf>
    <xf numFmtId="0" fontId="3" fillId="3" borderId="1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182" fontId="3" fillId="3" borderId="4" xfId="49" applyNumberFormat="1" applyFont="1" applyFill="1" applyBorder="1" applyAlignment="1">
      <alignment horizontal="center" vertical="center" wrapText="1"/>
    </xf>
    <xf numFmtId="0" fontId="3" fillId="0" borderId="5" xfId="49" applyFont="1" applyBorder="1"/>
    <xf numFmtId="182" fontId="3" fillId="0" borderId="5" xfId="49" applyNumberFormat="1" applyFont="1" applyBorder="1"/>
    <xf numFmtId="176" fontId="0" fillId="0" borderId="0" xfId="1" applyFill="1" applyBorder="1" applyAlignment="1" applyProtection="1"/>
    <xf numFmtId="176" fontId="0" fillId="0" borderId="0" xfId="1" applyAlignment="1">
      <alignment horizontal="right"/>
    </xf>
    <xf numFmtId="180" fontId="0" fillId="0" borderId="0" xfId="49" applyNumberFormat="1"/>
    <xf numFmtId="0" fontId="3" fillId="0" borderId="5" xfId="49" applyFont="1" applyBorder="1" applyAlignment="1">
      <alignment horizontal="left" indent="2"/>
    </xf>
    <xf numFmtId="182" fontId="3" fillId="0" borderId="5" xfId="0" applyNumberFormat="1" applyFont="1" applyBorder="1"/>
    <xf numFmtId="176" fontId="0" fillId="0" borderId="0" xfId="1" applyAlignment="1">
      <alignment horizontal="left"/>
    </xf>
    <xf numFmtId="182" fontId="3" fillId="0" borderId="5" xfId="49" applyNumberFormat="1" applyFont="1" applyBorder="1" applyAlignment="1">
      <alignment horizontal="right"/>
    </xf>
    <xf numFmtId="182" fontId="3" fillId="0" borderId="0" xfId="49" applyNumberFormat="1" applyFont="1" applyAlignment="1">
      <alignment horizontal="right"/>
    </xf>
    <xf numFmtId="0" fontId="3" fillId="0" borderId="5" xfId="49" applyFont="1" applyBorder="1" applyAlignment="1">
      <alignment horizontal="left" vertical="center" indent="2"/>
    </xf>
    <xf numFmtId="176" fontId="0" fillId="0" borderId="0" xfId="1" applyFill="1" applyBorder="1" applyAlignment="1" applyProtection="1">
      <alignment horizontal="right"/>
    </xf>
    <xf numFmtId="182" fontId="17" fillId="0" borderId="0" xfId="49" applyNumberFormat="1" applyFont="1" applyAlignment="1">
      <alignment horizontal="right"/>
    </xf>
    <xf numFmtId="0" fontId="3" fillId="0" borderId="5" xfId="49" applyFont="1" applyBorder="1" applyAlignment="1">
      <alignment vertical="center"/>
    </xf>
    <xf numFmtId="182" fontId="3" fillId="0" borderId="9" xfId="49" applyNumberFormat="1" applyFont="1" applyBorder="1"/>
    <xf numFmtId="176" fontId="0" fillId="0" borderId="0" xfId="49" applyNumberFormat="1"/>
    <xf numFmtId="180" fontId="18" fillId="0" borderId="0" xfId="49" applyNumberFormat="1" applyFont="1"/>
    <xf numFmtId="182" fontId="0" fillId="0" borderId="0" xfId="49" applyNumberFormat="1"/>
    <xf numFmtId="0" fontId="3" fillId="0" borderId="5" xfId="49" applyFont="1" applyBorder="1" applyAlignment="1">
      <alignment vertical="center" wrapText="1"/>
    </xf>
    <xf numFmtId="176" fontId="19" fillId="0" borderId="0" xfId="1" applyFont="1" applyFill="1" applyBorder="1" applyAlignment="1">
      <alignment horizontal="right"/>
    </xf>
    <xf numFmtId="0" fontId="3" fillId="4" borderId="5" xfId="49" applyFont="1" applyFill="1" applyBorder="1"/>
    <xf numFmtId="182" fontId="3" fillId="5" borderId="5" xfId="49" applyNumberFormat="1" applyFont="1" applyFill="1" applyBorder="1"/>
    <xf numFmtId="4" fontId="0" fillId="0" borderId="0" xfId="49" applyNumberFormat="1"/>
    <xf numFmtId="0" fontId="8" fillId="0" borderId="0" xfId="49" applyFont="1"/>
    <xf numFmtId="0" fontId="3" fillId="4" borderId="5" xfId="49" applyFont="1" applyFill="1" applyBorder="1" applyAlignment="1">
      <alignment horizontal="center" vertical="center"/>
    </xf>
    <xf numFmtId="182" fontId="3" fillId="3" borderId="5" xfId="49" applyNumberFormat="1" applyFont="1" applyFill="1" applyBorder="1" applyAlignment="1">
      <alignment horizontal="center" vertical="center" wrapText="1"/>
    </xf>
    <xf numFmtId="182" fontId="3" fillId="6" borderId="5" xfId="49" applyNumberFormat="1" applyFont="1" applyFill="1" applyBorder="1" applyAlignment="1">
      <alignment horizontal="center" vertical="center" wrapText="1"/>
    </xf>
    <xf numFmtId="182" fontId="3" fillId="6" borderId="5" xfId="49" applyNumberFormat="1" applyFont="1" applyFill="1" applyBorder="1" applyAlignment="1">
      <alignment horizontal="center" vertical="center"/>
    </xf>
    <xf numFmtId="4" fontId="3" fillId="0" borderId="9" xfId="0" applyNumberFormat="1" applyFont="1" applyBorder="1"/>
    <xf numFmtId="180" fontId="3" fillId="0" borderId="5" xfId="49" applyNumberFormat="1" applyFont="1" applyBorder="1"/>
    <xf numFmtId="182" fontId="3" fillId="7" borderId="5" xfId="49" applyNumberFormat="1" applyFont="1" applyFill="1" applyBorder="1"/>
    <xf numFmtId="0" fontId="3" fillId="0" borderId="5" xfId="49" applyFont="1" applyBorder="1" applyAlignment="1">
      <alignment horizontal="left" vertical="center"/>
    </xf>
    <xf numFmtId="0" fontId="3" fillId="5" borderId="5" xfId="49" applyFont="1" applyFill="1" applyBorder="1" applyAlignment="1">
      <alignment vertical="center"/>
    </xf>
    <xf numFmtId="0" fontId="3" fillId="5" borderId="5" xfId="49" applyFont="1" applyFill="1" applyBorder="1" applyAlignment="1">
      <alignment vertical="center" wrapText="1"/>
    </xf>
    <xf numFmtId="0" fontId="20" fillId="0" borderId="0" xfId="49" applyFont="1"/>
    <xf numFmtId="181" fontId="3" fillId="5" borderId="5" xfId="49" applyNumberFormat="1" applyFont="1" applyFill="1" applyBorder="1"/>
    <xf numFmtId="182" fontId="18" fillId="0" borderId="0" xfId="49" applyNumberFormat="1" applyFont="1"/>
    <xf numFmtId="4" fontId="15" fillId="0" borderId="0" xfId="49" applyNumberFormat="1" applyFont="1" applyAlignment="1" applyProtection="1">
      <alignment vertical="center"/>
      <protection locked="0"/>
    </xf>
    <xf numFmtId="0" fontId="11" fillId="0" borderId="5" xfId="49" applyFont="1" applyBorder="1"/>
    <xf numFmtId="3" fontId="3" fillId="4" borderId="5" xfId="49" applyNumberFormat="1" applyFont="1" applyFill="1" applyBorder="1" applyAlignment="1">
      <alignment horizontal="center" vertical="center"/>
    </xf>
    <xf numFmtId="183" fontId="3" fillId="4" borderId="8" xfId="49" applyNumberFormat="1" applyFont="1" applyFill="1" applyBorder="1" applyAlignment="1">
      <alignment horizontal="center"/>
    </xf>
    <xf numFmtId="182" fontId="3" fillId="0" borderId="0" xfId="1" applyNumberFormat="1" applyFont="1" applyFill="1" applyBorder="1" applyAlignment="1">
      <alignment horizontal="right"/>
    </xf>
    <xf numFmtId="183" fontId="3" fillId="4" borderId="4" xfId="49" applyNumberFormat="1" applyFont="1" applyFill="1" applyBorder="1" applyAlignment="1">
      <alignment horizontal="center"/>
    </xf>
    <xf numFmtId="0" fontId="0" fillId="0" borderId="5" xfId="0" applyFont="1" applyBorder="1"/>
    <xf numFmtId="183" fontId="3" fillId="0" borderId="5" xfId="49" applyNumberFormat="1" applyFont="1" applyBorder="1" applyAlignment="1">
      <alignment horizontal="center"/>
    </xf>
    <xf numFmtId="0" fontId="0" fillId="0" borderId="0" xfId="0" applyFont="1"/>
    <xf numFmtId="183" fontId="3" fillId="0" borderId="0" xfId="49" applyNumberFormat="1" applyFont="1" applyAlignment="1">
      <alignment horizontal="center"/>
    </xf>
    <xf numFmtId="0" fontId="15" fillId="4" borderId="5" xfId="0" applyFont="1" applyFill="1" applyBorder="1" applyAlignment="1">
      <alignment vertical="center" wrapText="1"/>
    </xf>
    <xf numFmtId="183" fontId="3" fillId="4" borderId="5" xfId="49" applyNumberFormat="1" applyFont="1" applyFill="1" applyBorder="1" applyAlignment="1">
      <alignment horizontal="center"/>
    </xf>
    <xf numFmtId="0" fontId="15" fillId="0" borderId="5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/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/>
    <xf numFmtId="184" fontId="21" fillId="0" borderId="0" xfId="0" applyNumberFormat="1" applyFont="1"/>
    <xf numFmtId="182" fontId="3" fillId="0" borderId="5" xfId="0" applyNumberFormat="1" applyFont="1" applyBorder="1" applyAlignment="1">
      <alignment horizontal="right"/>
    </xf>
    <xf numFmtId="182" fontId="0" fillId="0" borderId="0" xfId="0" applyNumberFormat="1"/>
    <xf numFmtId="0" fontId="3" fillId="4" borderId="5" xfId="0" applyFont="1" applyFill="1" applyBorder="1" applyAlignment="1">
      <alignment vertical="center" wrapText="1"/>
    </xf>
    <xf numFmtId="4" fontId="3" fillId="4" borderId="5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horizontal="left"/>
    </xf>
    <xf numFmtId="0" fontId="3" fillId="0" borderId="6" xfId="0" applyFont="1" applyBorder="1" applyAlignment="1">
      <alignment vertical="center" wrapText="1"/>
    </xf>
    <xf numFmtId="4" fontId="3" fillId="0" borderId="7" xfId="0" applyNumberFormat="1" applyFont="1" applyBorder="1" applyAlignment="1" applyProtection="1">
      <alignment vertical="center"/>
      <protection locked="0"/>
    </xf>
    <xf numFmtId="0" fontId="2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0" fillId="0" borderId="6" xfId="0" applyFont="1" applyBorder="1"/>
    <xf numFmtId="181" fontId="2" fillId="0" borderId="0" xfId="0" applyNumberFormat="1" applyFont="1"/>
    <xf numFmtId="0" fontId="0" fillId="0" borderId="0" xfId="49" applyAlignment="1">
      <alignment horizontal="center"/>
    </xf>
    <xf numFmtId="182" fontId="3" fillId="0" borderId="0" xfId="49" applyNumberFormat="1" applyFont="1" applyAlignment="1">
      <alignment horizontal="center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76" fontId="0" fillId="0" borderId="5" xfId="1" applyBorder="1" applyAlignment="1">
      <alignment horizontal="right"/>
    </xf>
    <xf numFmtId="176" fontId="0" fillId="0" borderId="5" xfId="1" applyBorder="1" applyAlignment="1" applyProtection="1">
      <alignment horizontal="right"/>
      <protection hidden="1"/>
    </xf>
    <xf numFmtId="176" fontId="0" fillId="3" borderId="5" xfId="1" applyFill="1" applyBorder="1" applyAlignment="1">
      <alignment horizontal="right"/>
    </xf>
    <xf numFmtId="0" fontId="1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distributed"/>
    </xf>
    <xf numFmtId="0" fontId="24" fillId="0" borderId="5" xfId="0" applyFont="1" applyBorder="1" applyAlignment="1">
      <alignment vertical="distributed" wrapText="1"/>
    </xf>
    <xf numFmtId="0" fontId="11" fillId="0" borderId="18" xfId="0" applyFont="1" applyBorder="1" applyAlignment="1">
      <alignment vertical="distributed" wrapText="1"/>
    </xf>
    <xf numFmtId="176" fontId="0" fillId="0" borderId="19" xfId="1" applyBorder="1"/>
    <xf numFmtId="176" fontId="0" fillId="0" borderId="20" xfId="1" applyBorder="1"/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176" fontId="0" fillId="0" borderId="1" xfId="1" applyBorder="1"/>
    <xf numFmtId="0" fontId="11" fillId="0" borderId="23" xfId="0" applyFont="1" applyBorder="1" applyAlignment="1">
      <alignment vertical="center" wrapText="1"/>
    </xf>
    <xf numFmtId="176" fontId="0" fillId="0" borderId="23" xfId="1" applyBorder="1" applyAlignment="1" applyProtection="1">
      <alignment horizontal="right"/>
      <protection hidden="1"/>
    </xf>
    <xf numFmtId="176" fontId="0" fillId="0" borderId="24" xfId="1" applyBorder="1" applyAlignment="1" applyProtection="1">
      <alignment horizontal="right"/>
      <protection hidden="1"/>
    </xf>
    <xf numFmtId="181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181" fontId="3" fillId="0" borderId="5" xfId="0" applyNumberFormat="1" applyFont="1" applyBorder="1" applyAlignment="1" applyProtection="1">
      <alignment horizontal="right"/>
      <protection hidden="1"/>
    </xf>
    <xf numFmtId="181" fontId="3" fillId="0" borderId="5" xfId="0" applyNumberFormat="1" applyFont="1" applyBorder="1"/>
    <xf numFmtId="181" fontId="3" fillId="0" borderId="5" xfId="1" applyNumberFormat="1" applyFont="1" applyBorder="1"/>
    <xf numFmtId="0" fontId="11" fillId="0" borderId="5" xfId="0" applyFont="1" applyBorder="1" applyAlignment="1">
      <alignment horizontal="center"/>
    </xf>
    <xf numFmtId="181" fontId="8" fillId="0" borderId="5" xfId="0" applyNumberFormat="1" applyFont="1" applyBorder="1"/>
    <xf numFmtId="0" fontId="25" fillId="0" borderId="0" xfId="0" applyFont="1" applyAlignment="1">
      <alignment vertical="center" wrapText="1"/>
    </xf>
    <xf numFmtId="176" fontId="0" fillId="0" borderId="5" xfId="1" applyFill="1" applyBorder="1" applyAlignment="1"/>
    <xf numFmtId="176" fontId="0" fillId="0" borderId="5" xfId="1" applyFill="1" applyBorder="1" applyAlignment="1">
      <alignment horizontal="right"/>
    </xf>
    <xf numFmtId="176" fontId="0" fillId="0" borderId="18" xfId="1" applyBorder="1"/>
    <xf numFmtId="176" fontId="0" fillId="0" borderId="8" xfId="1" applyBorder="1" applyAlignment="1" applyProtection="1">
      <alignment horizontal="right"/>
      <protection hidden="1"/>
    </xf>
    <xf numFmtId="176" fontId="0" fillId="0" borderId="4" xfId="1" applyBorder="1" applyAlignment="1" applyProtection="1">
      <alignment horizontal="right"/>
      <protection hidden="1"/>
    </xf>
    <xf numFmtId="181" fontId="11" fillId="0" borderId="5" xfId="0" applyNumberFormat="1" applyFont="1" applyBorder="1" applyAlignment="1">
      <alignment horizontal="center"/>
    </xf>
    <xf numFmtId="181" fontId="11" fillId="0" borderId="5" xfId="0" applyNumberFormat="1" applyFont="1" applyBorder="1"/>
    <xf numFmtId="176" fontId="8" fillId="0" borderId="0" xfId="0" applyNumberFormat="1" applyFont="1"/>
    <xf numFmtId="0" fontId="5" fillId="0" borderId="0" xfId="0" applyFont="1"/>
    <xf numFmtId="181" fontId="26" fillId="0" borderId="0" xfId="1" applyNumberFormat="1" applyFont="1"/>
    <xf numFmtId="181" fontId="26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1" fontId="26" fillId="0" borderId="5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81" fontId="26" fillId="0" borderId="5" xfId="1" applyNumberFormat="1" applyFont="1" applyBorder="1" applyAlignment="1">
      <alignment horizontal="center" vertical="center"/>
    </xf>
    <xf numFmtId="0" fontId="0" fillId="0" borderId="6" xfId="0" applyBorder="1"/>
    <xf numFmtId="0" fontId="27" fillId="0" borderId="0" xfId="0" applyFont="1" applyAlignment="1">
      <alignment vertical="center"/>
    </xf>
    <xf numFmtId="181" fontId="26" fillId="0" borderId="0" xfId="1" applyNumberFormat="1" applyFont="1" applyBorder="1"/>
    <xf numFmtId="0" fontId="26" fillId="0" borderId="1" xfId="0" applyFont="1" applyBorder="1" applyAlignment="1">
      <alignment horizontal="center" vertical="distributed"/>
    </xf>
    <xf numFmtId="0" fontId="26" fillId="0" borderId="3" xfId="0" applyFont="1" applyBorder="1" applyAlignment="1">
      <alignment horizontal="center" vertical="distributed"/>
    </xf>
    <xf numFmtId="181" fontId="3" fillId="0" borderId="8" xfId="1" applyNumberFormat="1" applyFont="1" applyBorder="1"/>
    <xf numFmtId="181" fontId="3" fillId="0" borderId="8" xfId="0" applyNumberFormat="1" applyFont="1" applyBorder="1"/>
    <xf numFmtId="181" fontId="3" fillId="0" borderId="12" xfId="0" applyNumberFormat="1" applyFont="1" applyBorder="1"/>
    <xf numFmtId="0" fontId="2" fillId="0" borderId="8" xfId="0" applyFont="1" applyBorder="1"/>
    <xf numFmtId="0" fontId="26" fillId="0" borderId="10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26" fillId="0" borderId="13" xfId="0" applyFont="1" applyBorder="1" applyAlignment="1">
      <alignment horizontal="left" vertical="center"/>
    </xf>
    <xf numFmtId="181" fontId="8" fillId="0" borderId="4" xfId="1" applyNumberFormat="1" applyFont="1" applyFill="1" applyBorder="1" applyAlignment="1">
      <alignment horizontal="right"/>
    </xf>
    <xf numFmtId="181" fontId="8" fillId="0" borderId="6" xfId="0" applyNumberFormat="1" applyFont="1" applyBorder="1"/>
    <xf numFmtId="181" fontId="8" fillId="0" borderId="9" xfId="0" applyNumberFormat="1" applyFont="1" applyBorder="1"/>
    <xf numFmtId="181" fontId="8" fillId="0" borderId="0" xfId="0" applyNumberFormat="1" applyFont="1"/>
    <xf numFmtId="181" fontId="3" fillId="0" borderId="11" xfId="0" applyNumberFormat="1" applyFont="1" applyBorder="1"/>
    <xf numFmtId="0" fontId="0" fillId="0" borderId="9" xfId="0" applyBorder="1" applyAlignment="1">
      <alignment horizontal="center"/>
    </xf>
    <xf numFmtId="0" fontId="26" fillId="0" borderId="6" xfId="0" applyFont="1" applyBorder="1" applyAlignment="1">
      <alignment horizontal="left" vertical="center"/>
    </xf>
    <xf numFmtId="181" fontId="8" fillId="0" borderId="9" xfId="1" applyNumberFormat="1" applyFont="1" applyFill="1" applyBorder="1" applyAlignment="1">
      <alignment horizontal="right"/>
    </xf>
    <xf numFmtId="181" fontId="8" fillId="0" borderId="0" xfId="1" applyNumberFormat="1" applyFont="1" applyFill="1" applyBorder="1" applyAlignment="1">
      <alignment horizontal="right"/>
    </xf>
    <xf numFmtId="181" fontId="8" fillId="0" borderId="9" xfId="0" applyNumberFormat="1" applyFont="1" applyBorder="1" applyAlignment="1">
      <alignment horizontal="right"/>
    </xf>
    <xf numFmtId="181" fontId="8" fillId="0" borderId="0" xfId="0" applyNumberFormat="1" applyFont="1" applyAlignment="1">
      <alignment horizontal="right"/>
    </xf>
    <xf numFmtId="4" fontId="8" fillId="0" borderId="9" xfId="0" applyNumberFormat="1" applyFont="1" applyBorder="1"/>
    <xf numFmtId="0" fontId="0" fillId="0" borderId="4" xfId="0" applyBorder="1"/>
    <xf numFmtId="181" fontId="8" fillId="0" borderId="4" xfId="1" applyNumberFormat="1" applyFont="1" applyBorder="1"/>
    <xf numFmtId="181" fontId="8" fillId="0" borderId="14" xfId="0" applyNumberFormat="1" applyFont="1" applyBorder="1"/>
    <xf numFmtId="181" fontId="8" fillId="0" borderId="4" xfId="0" applyNumberFormat="1" applyFont="1" applyBorder="1"/>
    <xf numFmtId="181" fontId="3" fillId="0" borderId="10" xfId="1" applyNumberFormat="1" applyFont="1" applyBorder="1"/>
    <xf numFmtId="181" fontId="8" fillId="0" borderId="6" xfId="1" applyNumberFormat="1" applyFont="1" applyFill="1" applyBorder="1" applyAlignment="1">
      <alignment horizontal="right"/>
    </xf>
    <xf numFmtId="181" fontId="8" fillId="0" borderId="13" xfId="1" applyNumberFormat="1" applyFont="1" applyBorder="1"/>
    <xf numFmtId="181" fontId="8" fillId="0" borderId="4" xfId="0" applyNumberFormat="1" applyFont="1" applyBorder="1" applyAlignment="1">
      <alignment horizontal="right"/>
    </xf>
    <xf numFmtId="181" fontId="8" fillId="0" borderId="13" xfId="1" applyNumberFormat="1" applyFont="1" applyFill="1" applyBorder="1" applyAlignment="1">
      <alignment horizontal="right"/>
    </xf>
    <xf numFmtId="181" fontId="3" fillId="0" borderId="6" xfId="1" applyNumberFormat="1" applyFont="1" applyBorder="1"/>
    <xf numFmtId="181" fontId="8" fillId="0" borderId="10" xfId="1" applyNumberFormat="1" applyFont="1" applyBorder="1"/>
    <xf numFmtId="181" fontId="8" fillId="0" borderId="8" xfId="0" applyNumberFormat="1" applyFont="1" applyBorder="1"/>
    <xf numFmtId="0" fontId="2" fillId="0" borderId="10" xfId="0" applyFont="1" applyBorder="1"/>
    <xf numFmtId="0" fontId="26" fillId="0" borderId="8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26" fillId="0" borderId="9" xfId="0" applyFont="1" applyBorder="1" applyAlignment="1">
      <alignment horizontal="left" vertical="center"/>
    </xf>
    <xf numFmtId="181" fontId="8" fillId="0" borderId="6" xfId="0" applyNumberFormat="1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26" fillId="0" borderId="4" xfId="0" applyFont="1" applyBorder="1" applyAlignment="1">
      <alignment horizontal="left" vertical="center"/>
    </xf>
    <xf numFmtId="181" fontId="8" fillId="0" borderId="13" xfId="0" applyNumberFormat="1" applyFont="1" applyBorder="1" applyAlignment="1">
      <alignment horizontal="right"/>
    </xf>
    <xf numFmtId="181" fontId="3" fillId="0" borderId="10" xfId="0" applyNumberFormat="1" applyFont="1" applyBorder="1"/>
    <xf numFmtId="181" fontId="3" fillId="0" borderId="9" xfId="0" applyNumberFormat="1" applyFont="1" applyBorder="1"/>
    <xf numFmtId="181" fontId="3" fillId="0" borderId="6" xfId="0" applyNumberFormat="1" applyFont="1" applyBorder="1"/>
    <xf numFmtId="0" fontId="3" fillId="0" borderId="3" xfId="0" applyFont="1" applyBorder="1" applyAlignment="1">
      <alignment horizontal="center" vertical="center"/>
    </xf>
    <xf numFmtId="181" fontId="26" fillId="0" borderId="7" xfId="0" applyNumberFormat="1" applyFont="1" applyBorder="1"/>
    <xf numFmtId="181" fontId="8" fillId="0" borderId="7" xfId="0" applyNumberFormat="1" applyFont="1" applyBorder="1"/>
    <xf numFmtId="181" fontId="8" fillId="0" borderId="12" xfId="0" applyNumberFormat="1" applyFont="1" applyBorder="1"/>
    <xf numFmtId="0" fontId="0" fillId="0" borderId="4" xfId="0" applyFont="1" applyBorder="1"/>
    <xf numFmtId="0" fontId="2" fillId="0" borderId="6" xfId="0" applyFont="1" applyBorder="1"/>
    <xf numFmtId="181" fontId="8" fillId="0" borderId="0" xfId="0" applyNumberFormat="1" applyFont="1" applyBorder="1" applyAlignment="1">
      <alignment horizontal="right"/>
    </xf>
    <xf numFmtId="181" fontId="8" fillId="0" borderId="0" xfId="0" applyNumberFormat="1" applyFont="1" applyBorder="1"/>
    <xf numFmtId="176" fontId="0" fillId="0" borderId="4" xfId="1" applyBorder="1"/>
    <xf numFmtId="176" fontId="0" fillId="0" borderId="14" xfId="1" applyFill="1" applyBorder="1"/>
    <xf numFmtId="0" fontId="0" fillId="0" borderId="14" xfId="0" applyBorder="1"/>
    <xf numFmtId="0" fontId="2" fillId="0" borderId="25" xfId="0" applyFont="1" applyBorder="1"/>
    <xf numFmtId="0" fontId="2" fillId="0" borderId="9" xfId="0" applyFont="1" applyBorder="1"/>
    <xf numFmtId="0" fontId="7" fillId="0" borderId="10" xfId="0" applyFont="1" applyBorder="1" applyAlignment="1">
      <alignment horizontal="left"/>
    </xf>
    <xf numFmtId="181" fontId="8" fillId="0" borderId="13" xfId="0" applyNumberFormat="1" applyFont="1" applyBorder="1"/>
    <xf numFmtId="0" fontId="0" fillId="0" borderId="9" xfId="0" applyBorder="1"/>
    <xf numFmtId="0" fontId="28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181" fontId="3" fillId="0" borderId="10" xfId="1" applyNumberFormat="1" applyFont="1" applyFill="1" applyBorder="1" applyAlignment="1">
      <alignment horizontal="right"/>
    </xf>
    <xf numFmtId="181" fontId="3" fillId="0" borderId="8" xfId="1" applyNumberFormat="1" applyFont="1" applyFill="1" applyBorder="1" applyAlignment="1">
      <alignment horizontal="right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81" fontId="3" fillId="0" borderId="5" xfId="0" applyNumberFormat="1" applyFont="1" applyBorder="1" applyAlignment="1">
      <alignment horizontal="right"/>
    </xf>
    <xf numFmtId="0" fontId="26" fillId="4" borderId="13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181" fontId="3" fillId="0" borderId="13" xfId="1" applyNumberFormat="1" applyFont="1" applyBorder="1"/>
    <xf numFmtId="181" fontId="3" fillId="0" borderId="4" xfId="0" applyNumberFormat="1" applyFont="1" applyBorder="1"/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81" fontId="3" fillId="0" borderId="1" xfId="1" applyNumberFormat="1" applyFont="1" applyBorder="1"/>
    <xf numFmtId="4" fontId="0" fillId="0" borderId="4" xfId="0" applyNumberFormat="1" applyFont="1" applyBorder="1"/>
    <xf numFmtId="4" fontId="0" fillId="0" borderId="0" xfId="0" applyNumberFormat="1" applyFont="1"/>
    <xf numFmtId="181" fontId="8" fillId="0" borderId="15" xfId="0" applyNumberFormat="1" applyFont="1" applyBorder="1"/>
    <xf numFmtId="181" fontId="3" fillId="0" borderId="12" xfId="1" applyNumberFormat="1" applyFont="1" applyFill="1" applyBorder="1" applyAlignment="1">
      <alignment horizontal="right"/>
    </xf>
    <xf numFmtId="181" fontId="3" fillId="0" borderId="3" xfId="1" applyNumberFormat="1" applyFont="1" applyBorder="1"/>
    <xf numFmtId="0" fontId="0" fillId="0" borderId="26" xfId="0" applyBorder="1" applyAlignment="1">
      <alignment horizontal="center"/>
    </xf>
    <xf numFmtId="185" fontId="2" fillId="0" borderId="0" xfId="0" applyNumberFormat="1" applyFont="1"/>
    <xf numFmtId="0" fontId="3" fillId="0" borderId="0" xfId="0" applyFont="1" applyAlignment="1">
      <alignment horizontal="right"/>
    </xf>
    <xf numFmtId="181" fontId="26" fillId="0" borderId="12" xfId="0" applyNumberFormat="1" applyFont="1" applyBorder="1"/>
    <xf numFmtId="0" fontId="2" fillId="0" borderId="21" xfId="0" applyFont="1" applyBorder="1" applyAlignment="1">
      <alignment horizontal="center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0" xfId="0" applyFont="1" applyBorder="1"/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181" fontId="3" fillId="3" borderId="5" xfId="0" applyNumberFormat="1" applyFont="1" applyFill="1" applyBorder="1"/>
    <xf numFmtId="185" fontId="6" fillId="0" borderId="0" xfId="0" applyNumberFormat="1" applyFont="1" applyBorder="1"/>
    <xf numFmtId="0" fontId="3" fillId="0" borderId="31" xfId="0" applyFont="1" applyBorder="1" applyAlignment="1">
      <alignment vertical="center" wrapText="1"/>
    </xf>
    <xf numFmtId="0" fontId="3" fillId="0" borderId="20" xfId="0" applyFont="1" applyBorder="1"/>
    <xf numFmtId="49" fontId="3" fillId="0" borderId="20" xfId="49" applyNumberFormat="1" applyFont="1" applyBorder="1" applyAlignment="1">
      <alignment wrapText="1"/>
    </xf>
    <xf numFmtId="0" fontId="3" fillId="0" borderId="32" xfId="0" applyFont="1" applyBorder="1" applyAlignment="1">
      <alignment vertical="center" wrapText="1"/>
    </xf>
    <xf numFmtId="181" fontId="3" fillId="0" borderId="5" xfId="0" applyNumberFormat="1" applyFont="1" applyBorder="1" applyAlignment="1" applyProtection="1">
      <alignment vertical="center"/>
      <protection locked="0"/>
    </xf>
    <xf numFmtId="0" fontId="3" fillId="0" borderId="20" xfId="0" applyFont="1" applyBorder="1" applyAlignment="1">
      <alignment vertical="distributed" wrapText="1"/>
    </xf>
    <xf numFmtId="0" fontId="3" fillId="0" borderId="20" xfId="0" applyFont="1" applyBorder="1" applyAlignment="1">
      <alignment horizontal="left"/>
    </xf>
    <xf numFmtId="181" fontId="3" fillId="0" borderId="5" xfId="3" applyNumberFormat="1" applyFont="1" applyBorder="1"/>
    <xf numFmtId="49" fontId="3" fillId="0" borderId="6" xfId="49" applyNumberFormat="1" applyFont="1" applyBorder="1" applyAlignment="1">
      <alignment wrapText="1"/>
    </xf>
    <xf numFmtId="0" fontId="3" fillId="0" borderId="22" xfId="0" applyFont="1" applyBorder="1"/>
    <xf numFmtId="0" fontId="3" fillId="0" borderId="33" xfId="0" applyFont="1" applyBorder="1"/>
    <xf numFmtId="0" fontId="3" fillId="0" borderId="22" xfId="0" applyFont="1" applyBorder="1" applyAlignment="1">
      <alignment horizontal="left"/>
    </xf>
    <xf numFmtId="181" fontId="3" fillId="0" borderId="34" xfId="0" applyNumberFormat="1" applyFont="1" applyBorder="1"/>
    <xf numFmtId="181" fontId="3" fillId="3" borderId="34" xfId="0" applyNumberFormat="1" applyFont="1" applyFill="1" applyBorder="1"/>
    <xf numFmtId="181" fontId="3" fillId="0" borderId="35" xfId="0" applyNumberFormat="1" applyFont="1" applyBorder="1"/>
    <xf numFmtId="181" fontId="3" fillId="0" borderId="36" xfId="0" applyNumberFormat="1" applyFont="1" applyBorder="1"/>
    <xf numFmtId="181" fontId="3" fillId="3" borderId="36" xfId="0" applyNumberFormat="1" applyFont="1" applyFill="1" applyBorder="1"/>
    <xf numFmtId="181" fontId="3" fillId="3" borderId="37" xfId="0" applyNumberFormat="1" applyFont="1" applyFill="1" applyBorder="1"/>
    <xf numFmtId="181" fontId="3" fillId="3" borderId="38" xfId="0" applyNumberFormat="1" applyFont="1" applyFill="1" applyBorder="1"/>
    <xf numFmtId="181" fontId="3" fillId="8" borderId="6" xfId="0" applyNumberFormat="1" applyFont="1" applyFill="1" applyBorder="1"/>
    <xf numFmtId="181" fontId="3" fillId="8" borderId="9" xfId="0" applyNumberFormat="1" applyFont="1" applyFill="1" applyBorder="1"/>
    <xf numFmtId="181" fontId="11" fillId="3" borderId="9" xfId="0" applyNumberFormat="1" applyFont="1" applyFill="1" applyBorder="1"/>
    <xf numFmtId="181" fontId="3" fillId="3" borderId="9" xfId="0" applyNumberFormat="1" applyFont="1" applyFill="1" applyBorder="1"/>
    <xf numFmtId="181" fontId="3" fillId="9" borderId="7" xfId="0" applyNumberFormat="1" applyFont="1" applyFill="1" applyBorder="1"/>
    <xf numFmtId="0" fontId="3" fillId="0" borderId="3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81" fontId="3" fillId="0" borderId="13" xfId="0" applyNumberFormat="1" applyFont="1" applyBorder="1" applyAlignment="1">
      <alignment horizontal="center"/>
    </xf>
    <xf numFmtId="4" fontId="3" fillId="0" borderId="4" xfId="0" applyNumberFormat="1" applyFont="1" applyBorder="1"/>
    <xf numFmtId="181" fontId="3" fillId="3" borderId="4" xfId="0" applyNumberFormat="1" applyFont="1" applyFill="1" applyBorder="1"/>
    <xf numFmtId="181" fontId="3" fillId="3" borderId="15" xfId="0" applyNumberFormat="1" applyFont="1" applyFill="1" applyBorder="1"/>
    <xf numFmtId="182" fontId="16" fillId="0" borderId="39" xfId="0" applyNumberFormat="1" applyFont="1" applyBorder="1" applyAlignment="1">
      <alignment horizontal="right"/>
    </xf>
    <xf numFmtId="181" fontId="16" fillId="0" borderId="0" xfId="0" applyNumberFormat="1" applyFont="1" applyAlignment="1">
      <alignment horizontal="right"/>
    </xf>
    <xf numFmtId="181" fontId="3" fillId="3" borderId="5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0" fontId="3" fillId="0" borderId="20" xfId="49" applyFont="1" applyBorder="1" applyAlignment="1">
      <alignment horizontal="center" vertical="distributed" wrapText="1"/>
    </xf>
    <xf numFmtId="182" fontId="3" fillId="0" borderId="9" xfId="0" applyNumberFormat="1" applyFont="1" applyBorder="1" applyAlignment="1">
      <alignment horizontal="right"/>
    </xf>
    <xf numFmtId="4" fontId="3" fillId="0" borderId="9" xfId="0" applyNumberFormat="1" applyFont="1" applyBorder="1" applyAlignment="1" applyProtection="1">
      <alignment vertical="center"/>
      <protection locked="0"/>
    </xf>
    <xf numFmtId="0" fontId="3" fillId="0" borderId="19" xfId="0" applyFont="1" applyBorder="1"/>
    <xf numFmtId="181" fontId="3" fillId="0" borderId="9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/>
    <xf numFmtId="4" fontId="15" fillId="3" borderId="9" xfId="0" applyNumberFormat="1" applyFont="1" applyFill="1" applyBorder="1" applyAlignment="1">
      <alignment horizontal="right"/>
    </xf>
    <xf numFmtId="182" fontId="3" fillId="0" borderId="0" xfId="0" applyNumberFormat="1" applyFont="1" applyBorder="1" applyAlignment="1">
      <alignment horizontal="right"/>
    </xf>
    <xf numFmtId="0" fontId="3" fillId="0" borderId="40" xfId="0" applyFont="1" applyBorder="1" applyAlignment="1">
      <alignment horizontal="left"/>
    </xf>
    <xf numFmtId="182" fontId="3" fillId="0" borderId="8" xfId="0" applyNumberFormat="1" applyFont="1" applyBorder="1" applyAlignment="1">
      <alignment horizontal="right"/>
    </xf>
    <xf numFmtId="4" fontId="15" fillId="10" borderId="5" xfId="0" applyNumberFormat="1" applyFont="1" applyFill="1" applyBorder="1" applyAlignment="1">
      <alignment horizontal="right"/>
    </xf>
    <xf numFmtId="182" fontId="29" fillId="0" borderId="0" xfId="0" applyNumberFormat="1" applyFont="1" applyBorder="1"/>
    <xf numFmtId="181" fontId="3" fillId="0" borderId="9" xfId="0" applyNumberFormat="1" applyFont="1" applyBorder="1" applyAlignment="1">
      <alignment horizontal="right"/>
    </xf>
    <xf numFmtId="181" fontId="3" fillId="3" borderId="5" xfId="0" applyNumberFormat="1" applyFont="1" applyFill="1" applyBorder="1" applyAlignment="1">
      <alignment horizontal="right"/>
    </xf>
    <xf numFmtId="181" fontId="3" fillId="8" borderId="5" xfId="0" applyNumberFormat="1" applyFont="1" applyFill="1" applyBorder="1"/>
    <xf numFmtId="181" fontId="3" fillId="11" borderId="5" xfId="0" applyNumberFormat="1" applyFont="1" applyFill="1" applyBorder="1"/>
    <xf numFmtId="181" fontId="3" fillId="10" borderId="5" xfId="0" applyNumberFormat="1" applyFont="1" applyFill="1" applyBorder="1"/>
    <xf numFmtId="4" fontId="15" fillId="0" borderId="0" xfId="0" applyNumberFormat="1" applyFont="1" applyAlignment="1">
      <alignment horizontal="right"/>
    </xf>
    <xf numFmtId="0" fontId="3" fillId="0" borderId="3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81" fontId="3" fillId="12" borderId="10" xfId="0" applyNumberFormat="1" applyFont="1" applyFill="1" applyBorder="1"/>
    <xf numFmtId="181" fontId="3" fillId="12" borderId="11" xfId="0" applyNumberFormat="1" applyFont="1" applyFill="1" applyBorder="1"/>
    <xf numFmtId="181" fontId="3" fillId="12" borderId="12" xfId="0" applyNumberFormat="1" applyFont="1" applyFill="1" applyBorder="1"/>
    <xf numFmtId="176" fontId="3" fillId="7" borderId="6" xfId="1" applyFont="1" applyFill="1" applyBorder="1" applyAlignment="1">
      <alignment horizontal="right"/>
    </xf>
    <xf numFmtId="176" fontId="3" fillId="7" borderId="0" xfId="1" applyFont="1" applyFill="1" applyBorder="1" applyAlignment="1">
      <alignment horizontal="right"/>
    </xf>
    <xf numFmtId="176" fontId="3" fillId="7" borderId="7" xfId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76" fontId="0" fillId="0" borderId="0" xfId="1" applyAlignment="1">
      <alignment horizontal="center"/>
    </xf>
    <xf numFmtId="182" fontId="2" fillId="0" borderId="0" xfId="0" applyNumberFormat="1" applyFont="1"/>
    <xf numFmtId="181" fontId="30" fillId="0" borderId="0" xfId="0" applyNumberFormat="1" applyFont="1" applyAlignment="1">
      <alignment horizontal="right"/>
    </xf>
    <xf numFmtId="176" fontId="0" fillId="0" borderId="0" xfId="1" applyBorder="1" applyAlignment="1"/>
    <xf numFmtId="4" fontId="13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82" fontId="31" fillId="0" borderId="0" xfId="0" applyNumberFormat="1" applyFont="1" applyAlignment="1">
      <alignment horizontal="right"/>
    </xf>
    <xf numFmtId="4" fontId="3" fillId="0" borderId="0" xfId="0" applyNumberFormat="1" applyFont="1" applyBorder="1" applyAlignment="1" applyProtection="1">
      <alignment vertical="center"/>
      <protection locked="0"/>
    </xf>
    <xf numFmtId="4" fontId="15" fillId="3" borderId="0" xfId="0" applyNumberFormat="1" applyFont="1" applyFill="1" applyBorder="1" applyAlignment="1">
      <alignment horizontal="right"/>
    </xf>
  </cellXfs>
  <cellStyles count="52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  <cellStyle name="Normal 3" xfId="50"/>
    <cellStyle name="Normal 4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0F0F0"/>
      <rgbColor rgb="00CCFFFF"/>
      <rgbColor rgb="00660066"/>
      <rgbColor rgb="00FF66CC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E2E2"/>
      <rgbColor rgb="00FFFF99"/>
      <rgbColor rgb="00A9D18E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C55A11"/>
      <rgbColor rgb="00646464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0202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474"/>
  <sheetViews>
    <sheetView showGridLines="0" tabSelected="1" workbookViewId="0">
      <selection activeCell="H4" sqref="H4"/>
    </sheetView>
  </sheetViews>
  <sheetFormatPr defaultColWidth="9" defaultRowHeight="15" customHeight="1"/>
  <cols>
    <col min="1" max="1" width="63.1428571428571" style="5" customWidth="1"/>
    <col min="2" max="2" width="16.7142857142857" style="36" customWidth="1"/>
    <col min="3" max="3" width="17.1428571428571" style="36" customWidth="1"/>
    <col min="4" max="4" width="16" style="36" customWidth="1"/>
    <col min="5" max="5" width="18.7142857142857" style="36" customWidth="1"/>
    <col min="6" max="6" width="16.8571428571429" style="36" customWidth="1"/>
    <col min="7" max="7" width="16.4285714285714" style="36" customWidth="1"/>
    <col min="8" max="121" width="8.57142857142857" style="36" customWidth="1"/>
  </cols>
  <sheetData>
    <row r="1" ht="18.75" customHeight="1" spans="1:6">
      <c r="A1" s="343" t="s">
        <v>0</v>
      </c>
      <c r="B1" s="343"/>
      <c r="C1" s="343"/>
      <c r="D1" s="343"/>
      <c r="E1" s="343"/>
      <c r="F1" s="343"/>
    </row>
    <row r="2" ht="17.25" customHeight="1" spans="1:6">
      <c r="A2" s="344" t="s">
        <v>1</v>
      </c>
      <c r="B2" s="345"/>
      <c r="C2" s="345"/>
      <c r="D2" s="345"/>
      <c r="E2" s="345"/>
      <c r="F2" s="346"/>
    </row>
    <row r="3" ht="12.75" customHeight="1" spans="1:6">
      <c r="A3" s="347" t="s">
        <v>2</v>
      </c>
      <c r="B3" s="347"/>
      <c r="C3" s="347"/>
      <c r="D3" s="347"/>
      <c r="E3" s="347"/>
      <c r="F3" s="347"/>
    </row>
    <row r="4" ht="18" customHeight="1" spans="1:7">
      <c r="A4" s="348" t="s">
        <v>3</v>
      </c>
      <c r="B4" s="348" t="s">
        <v>4</v>
      </c>
      <c r="C4" s="348"/>
      <c r="D4" s="348" t="s">
        <v>5</v>
      </c>
      <c r="E4" s="348"/>
      <c r="F4" s="349" t="s">
        <v>6</v>
      </c>
      <c r="G4" s="350"/>
    </row>
    <row r="5" ht="18" customHeight="1" spans="1:7">
      <c r="A5" s="348" t="s">
        <v>7</v>
      </c>
      <c r="B5" s="351" t="s">
        <v>8</v>
      </c>
      <c r="C5" s="352" t="s">
        <v>9</v>
      </c>
      <c r="D5" s="353" t="s">
        <v>10</v>
      </c>
      <c r="E5" s="354" t="s">
        <v>11</v>
      </c>
      <c r="F5" s="354" t="s">
        <v>12</v>
      </c>
      <c r="G5" s="350"/>
    </row>
    <row r="6" customHeight="1" spans="1:7">
      <c r="A6" s="355" t="s">
        <v>13</v>
      </c>
      <c r="B6" s="356">
        <f>B7+B10+B13+B19+B23+B28</f>
        <v>9335497940</v>
      </c>
      <c r="C6" s="356">
        <f>C7+C10+C13+C19+C23+C28</f>
        <v>9703450581.42</v>
      </c>
      <c r="D6" s="356">
        <f>D7+D10+D13+D19+D23+D28</f>
        <v>1441251211.2</v>
      </c>
      <c r="E6" s="356">
        <f>E7+E10+E13+E19+E23+E28</f>
        <v>7929847881.28</v>
      </c>
      <c r="F6" s="356">
        <f>F7+F10+F13+F19+F23+F28</f>
        <v>1773602700.14</v>
      </c>
      <c r="G6" s="357"/>
    </row>
    <row r="7" customHeight="1" spans="1:7">
      <c r="A7" s="358" t="s">
        <v>14</v>
      </c>
      <c r="B7" s="356">
        <f>SUM(B8:B9)</f>
        <v>5051330555</v>
      </c>
      <c r="C7" s="356">
        <f>SUM(C8:C9)</f>
        <v>5051330555</v>
      </c>
      <c r="D7" s="356">
        <f>SUM(D8:D9)</f>
        <v>776054012.92</v>
      </c>
      <c r="E7" s="356">
        <f>SUM(E8:E9)</f>
        <v>4115077030.99</v>
      </c>
      <c r="F7" s="356">
        <f>SUM(F8:F9)</f>
        <v>936253524.01</v>
      </c>
      <c r="G7" s="350"/>
    </row>
    <row r="8" customHeight="1" spans="1:7">
      <c r="A8" s="359" t="s">
        <v>15</v>
      </c>
      <c r="B8" s="326">
        <v>4686454326</v>
      </c>
      <c r="C8" s="326">
        <v>4686454326</v>
      </c>
      <c r="D8" s="124">
        <v>737130949.3</v>
      </c>
      <c r="E8" s="124">
        <v>3840577219.22</v>
      </c>
      <c r="F8" s="356">
        <f>C8-E8</f>
        <v>845877106.78</v>
      </c>
      <c r="G8" s="350"/>
    </row>
    <row r="9" customHeight="1" spans="1:7">
      <c r="A9" s="359" t="s">
        <v>16</v>
      </c>
      <c r="B9" s="326">
        <v>364876229</v>
      </c>
      <c r="C9" s="326">
        <v>364876229</v>
      </c>
      <c r="D9" s="124">
        <v>38923063.62</v>
      </c>
      <c r="E9" s="234">
        <v>274499811.77</v>
      </c>
      <c r="F9" s="356">
        <f>C9-E9</f>
        <v>90376417.23</v>
      </c>
      <c r="G9" s="350"/>
    </row>
    <row r="10" customHeight="1" spans="1:7">
      <c r="A10" s="359" t="s">
        <v>17</v>
      </c>
      <c r="B10" s="234">
        <f>SUM(B11:B12)</f>
        <v>395374040</v>
      </c>
      <c r="C10" s="234">
        <f>SUM(C11:C12)</f>
        <v>395874040</v>
      </c>
      <c r="D10" s="234">
        <f>SUM(D11:D12)</f>
        <v>64704431.68</v>
      </c>
      <c r="E10" s="234">
        <f>SUM(E11:E12)</f>
        <v>311404066.07</v>
      </c>
      <c r="F10" s="356">
        <f>SUM(F11:F12)</f>
        <v>84469973.93</v>
      </c>
      <c r="G10" s="350"/>
    </row>
    <row r="11" customHeight="1" spans="1:7">
      <c r="A11" s="359" t="s">
        <v>18</v>
      </c>
      <c r="B11" s="326">
        <v>279516936</v>
      </c>
      <c r="C11" s="326">
        <v>279516936</v>
      </c>
      <c r="D11" s="124">
        <v>46653644.91</v>
      </c>
      <c r="E11" s="124">
        <v>219369989.18</v>
      </c>
      <c r="F11" s="234">
        <f>C11-E11</f>
        <v>60146946.82</v>
      </c>
      <c r="G11" s="350"/>
    </row>
    <row r="12" customHeight="1" spans="1:7">
      <c r="A12" s="360" t="s">
        <v>19</v>
      </c>
      <c r="B12" s="326">
        <v>115857104</v>
      </c>
      <c r="C12" s="326">
        <v>116357104</v>
      </c>
      <c r="D12" s="124">
        <v>18050786.77</v>
      </c>
      <c r="E12" s="124">
        <v>92034076.89</v>
      </c>
      <c r="F12" s="234">
        <f>C12-E12</f>
        <v>24323027.11</v>
      </c>
      <c r="G12" s="350"/>
    </row>
    <row r="13" customHeight="1" spans="1:7">
      <c r="A13" s="359" t="s">
        <v>20</v>
      </c>
      <c r="B13" s="234">
        <f>B14+B15+B18</f>
        <v>726623454</v>
      </c>
      <c r="C13" s="234">
        <f>C14+C15+C18</f>
        <v>727591810.18</v>
      </c>
      <c r="D13" s="234">
        <f>D14+D15+D18</f>
        <v>135541337.35</v>
      </c>
      <c r="E13" s="234">
        <f>E14+E15+E18</f>
        <v>537331193.75</v>
      </c>
      <c r="F13" s="234">
        <f>F14+F15+F18</f>
        <v>190260616.43</v>
      </c>
      <c r="G13" s="350"/>
    </row>
    <row r="14" customHeight="1" spans="1:7">
      <c r="A14" s="361" t="s">
        <v>21</v>
      </c>
      <c r="B14" s="326">
        <v>1295504</v>
      </c>
      <c r="C14" s="326">
        <v>1295504</v>
      </c>
      <c r="D14" s="124">
        <v>209339.8</v>
      </c>
      <c r="E14" s="124">
        <v>982842.56</v>
      </c>
      <c r="F14" s="356">
        <f>C14-E14</f>
        <v>312661.44</v>
      </c>
      <c r="G14" s="350"/>
    </row>
    <row r="15" customHeight="1" spans="1:7">
      <c r="A15" s="359" t="s">
        <v>22</v>
      </c>
      <c r="B15" s="362">
        <f>B16+B17</f>
        <v>631327950</v>
      </c>
      <c r="C15" s="362">
        <f>C16+C17</f>
        <v>632296306.18</v>
      </c>
      <c r="D15" s="362">
        <f>D16+D17</f>
        <v>76217526.7</v>
      </c>
      <c r="E15" s="362">
        <f>E16+E17</f>
        <v>477233880.34</v>
      </c>
      <c r="F15" s="356">
        <f>C15-E15</f>
        <v>155062425.84</v>
      </c>
      <c r="G15" s="350"/>
    </row>
    <row r="16" customHeight="1" spans="1:7">
      <c r="A16" s="363" t="s">
        <v>23</v>
      </c>
      <c r="B16" s="326">
        <v>476327950</v>
      </c>
      <c r="C16" s="326">
        <v>477296306.18</v>
      </c>
      <c r="D16" s="362">
        <v>76216686.97</v>
      </c>
      <c r="E16" s="362">
        <v>407228656.75</v>
      </c>
      <c r="F16" s="356">
        <f>C16-E16</f>
        <v>70067649.43</v>
      </c>
      <c r="G16" s="350"/>
    </row>
    <row r="17" customHeight="1" spans="1:7">
      <c r="A17" s="364" t="s">
        <v>24</v>
      </c>
      <c r="B17" s="326">
        <v>155000000</v>
      </c>
      <c r="C17" s="326">
        <v>155000000</v>
      </c>
      <c r="D17" s="326">
        <v>839.730000004172</v>
      </c>
      <c r="E17" s="326">
        <v>70005223.59</v>
      </c>
      <c r="F17" s="356">
        <f>C17-E17</f>
        <v>84994776.41</v>
      </c>
      <c r="G17" s="350"/>
    </row>
    <row r="18" customHeight="1" spans="1:7">
      <c r="A18" s="364" t="s">
        <v>25</v>
      </c>
      <c r="B18" s="326">
        <v>94000000</v>
      </c>
      <c r="C18" s="326">
        <v>94000000</v>
      </c>
      <c r="D18" s="326">
        <v>59114470.85</v>
      </c>
      <c r="E18" s="326">
        <v>59114470.85</v>
      </c>
      <c r="F18" s="356">
        <f>C18-E18</f>
        <v>34885529.15</v>
      </c>
      <c r="G18" s="350"/>
    </row>
    <row r="19" customHeight="1" spans="1:7">
      <c r="A19" s="359" t="s">
        <v>26</v>
      </c>
      <c r="B19" s="234">
        <f>SUM(B20:B22)</f>
        <v>49245000</v>
      </c>
      <c r="C19" s="234">
        <f>SUM(C20:C22)</f>
        <v>49245000</v>
      </c>
      <c r="D19" s="365">
        <f>SUM(D20:D22)</f>
        <v>7464370.11</v>
      </c>
      <c r="E19" s="234">
        <f>SUM(E20:E22)</f>
        <v>39033791.01</v>
      </c>
      <c r="F19" s="234">
        <f>SUM(F20:F22)</f>
        <v>10211208.99</v>
      </c>
      <c r="G19" s="350"/>
    </row>
    <row r="20" customHeight="1" spans="1:7">
      <c r="A20" s="359" t="s">
        <v>27</v>
      </c>
      <c r="B20" s="326">
        <v>2175000</v>
      </c>
      <c r="C20" s="326">
        <v>2175000</v>
      </c>
      <c r="D20" s="124">
        <v>75019.6699999999</v>
      </c>
      <c r="E20" s="124">
        <v>1587332.43</v>
      </c>
      <c r="F20" s="356">
        <f>C20-E20</f>
        <v>587667.57</v>
      </c>
      <c r="G20" s="350"/>
    </row>
    <row r="21" customHeight="1" spans="1:7">
      <c r="A21" s="366" t="s">
        <v>28</v>
      </c>
      <c r="B21" s="326">
        <v>70000</v>
      </c>
      <c r="C21" s="326">
        <v>70000</v>
      </c>
      <c r="D21" s="234">
        <v>0</v>
      </c>
      <c r="E21" s="234">
        <v>0</v>
      </c>
      <c r="F21" s="356">
        <f>C21-E21</f>
        <v>70000</v>
      </c>
      <c r="G21" s="350"/>
    </row>
    <row r="22" customHeight="1" spans="1:7">
      <c r="A22" s="359" t="s">
        <v>29</v>
      </c>
      <c r="B22" s="326">
        <v>47000000</v>
      </c>
      <c r="C22" s="326">
        <v>47000000</v>
      </c>
      <c r="D22" s="124">
        <v>7389350.44</v>
      </c>
      <c r="E22" s="124">
        <v>37446458.58</v>
      </c>
      <c r="F22" s="356">
        <f>C22-E22</f>
        <v>9553541.42</v>
      </c>
      <c r="G22" s="350"/>
    </row>
    <row r="23" customHeight="1" spans="1:7">
      <c r="A23" s="359" t="s">
        <v>30</v>
      </c>
      <c r="B23" s="234">
        <f>SUM(B24:B27)</f>
        <v>2863942075</v>
      </c>
      <c r="C23" s="234">
        <f>SUM(C24:C27)</f>
        <v>2883707152.25</v>
      </c>
      <c r="D23" s="234">
        <f>SUM(D24:D27)</f>
        <v>446487691.63</v>
      </c>
      <c r="E23" s="234">
        <f>SUM(E24:E27)</f>
        <v>2412806429.33</v>
      </c>
      <c r="F23" s="234">
        <f>SUM(F24:F27)</f>
        <v>470900722.92</v>
      </c>
      <c r="G23" s="350"/>
    </row>
    <row r="24" customHeight="1" spans="1:7">
      <c r="A24" s="361" t="s">
        <v>31</v>
      </c>
      <c r="B24" s="362">
        <v>679236259.6</v>
      </c>
      <c r="C24" s="362">
        <v>687473903.42</v>
      </c>
      <c r="D24" s="124">
        <v>121343103.68</v>
      </c>
      <c r="E24" s="124">
        <v>595337787.36</v>
      </c>
      <c r="F24" s="356">
        <f>C24-E24</f>
        <v>92136116.0600001</v>
      </c>
      <c r="G24" s="350"/>
    </row>
    <row r="25" customHeight="1" spans="1:7">
      <c r="A25" s="361" t="s">
        <v>32</v>
      </c>
      <c r="B25" s="362">
        <v>1652307335.4</v>
      </c>
      <c r="C25" s="362">
        <v>1663795337.6</v>
      </c>
      <c r="D25" s="124">
        <v>239792945.34</v>
      </c>
      <c r="E25" s="124">
        <v>1377882966</v>
      </c>
      <c r="F25" s="356">
        <f>C25-E25</f>
        <v>285912371.6</v>
      </c>
      <c r="G25" s="350"/>
    </row>
    <row r="26" customHeight="1" spans="1:7">
      <c r="A26" s="361" t="s">
        <v>33</v>
      </c>
      <c r="B26" s="326">
        <v>1258480</v>
      </c>
      <c r="C26" s="326">
        <v>1297911.23</v>
      </c>
      <c r="D26" s="124">
        <v>98550</v>
      </c>
      <c r="E26" s="124">
        <v>1621293.75</v>
      </c>
      <c r="F26" s="356">
        <f>C26-E26</f>
        <v>-323382.52</v>
      </c>
      <c r="G26" s="350"/>
    </row>
    <row r="27" customHeight="1" spans="1:7">
      <c r="A27" s="361" t="s">
        <v>34</v>
      </c>
      <c r="B27" s="326">
        <v>531140000</v>
      </c>
      <c r="C27" s="326">
        <v>531140000</v>
      </c>
      <c r="D27" s="124">
        <v>85253092.61</v>
      </c>
      <c r="E27" s="124">
        <v>437964382.22</v>
      </c>
      <c r="F27" s="356">
        <f>C27-E27</f>
        <v>93175617.78</v>
      </c>
      <c r="G27" s="350"/>
    </row>
    <row r="28" customHeight="1" spans="1:7">
      <c r="A28" s="359" t="s">
        <v>35</v>
      </c>
      <c r="B28" s="234">
        <f>SUM(B29:B32)</f>
        <v>248982816</v>
      </c>
      <c r="C28" s="234">
        <f>SUM(C29:C32)</f>
        <v>595702023.99</v>
      </c>
      <c r="D28" s="234">
        <f>SUM(D29:D32)</f>
        <v>10999367.51</v>
      </c>
      <c r="E28" s="234">
        <f>SUM(E29:E32)</f>
        <v>514195370.13</v>
      </c>
      <c r="F28" s="234">
        <f>SUM(F29:F32)</f>
        <v>81506653.86</v>
      </c>
      <c r="G28" s="350"/>
    </row>
    <row r="29" customHeight="1" spans="1:7">
      <c r="A29" s="361" t="s">
        <v>36</v>
      </c>
      <c r="B29" s="326">
        <v>27961439</v>
      </c>
      <c r="C29" s="326">
        <v>28650757.24</v>
      </c>
      <c r="D29" s="124">
        <v>5395981.91</v>
      </c>
      <c r="E29" s="124">
        <v>20731477.55</v>
      </c>
      <c r="F29" s="356">
        <f>C29-E29</f>
        <v>7919279.69</v>
      </c>
      <c r="G29" s="350"/>
    </row>
    <row r="30" customHeight="1" spans="1:7">
      <c r="A30" s="361" t="s">
        <v>37</v>
      </c>
      <c r="B30" s="326">
        <v>18939162</v>
      </c>
      <c r="C30" s="326">
        <v>18939162</v>
      </c>
      <c r="D30" s="124">
        <v>4720608.9</v>
      </c>
      <c r="E30" s="124">
        <v>23846926.65</v>
      </c>
      <c r="F30" s="356">
        <f>C30-E30</f>
        <v>-4907764.65</v>
      </c>
      <c r="G30" s="350"/>
    </row>
    <row r="31" customHeight="1" spans="1:7">
      <c r="A31" s="361" t="s">
        <v>38</v>
      </c>
      <c r="B31" s="234">
        <v>0</v>
      </c>
      <c r="C31" s="234">
        <v>0</v>
      </c>
      <c r="D31" s="234">
        <v>0</v>
      </c>
      <c r="E31" s="234">
        <v>0</v>
      </c>
      <c r="F31" s="234">
        <v>0</v>
      </c>
      <c r="G31" s="350"/>
    </row>
    <row r="32" customHeight="1" spans="1:7">
      <c r="A32" s="361" t="s">
        <v>39</v>
      </c>
      <c r="B32" s="326">
        <v>202082215</v>
      </c>
      <c r="C32" s="326">
        <v>548112104.75</v>
      </c>
      <c r="D32" s="124">
        <v>882776.699999988</v>
      </c>
      <c r="E32" s="124">
        <v>469616965.93</v>
      </c>
      <c r="F32" s="356">
        <f>C32-E32</f>
        <v>78495138.8200001</v>
      </c>
      <c r="G32" s="350"/>
    </row>
    <row r="33" ht="18" customHeight="1" spans="1:7">
      <c r="A33" s="367" t="s">
        <v>40</v>
      </c>
      <c r="B33" s="234">
        <f>B34+B36+B39+B40+B44</f>
        <v>306131276</v>
      </c>
      <c r="C33" s="234">
        <f>C34+C36+C39+C40+C44</f>
        <v>391286959.55</v>
      </c>
      <c r="D33" s="356">
        <f>D34+D36+D39+D40+D44</f>
        <v>18138799.08</v>
      </c>
      <c r="E33" s="356">
        <f>E34+E36+E39+E40+E44</f>
        <v>224886189.26</v>
      </c>
      <c r="F33" s="356">
        <f>F34+F36+F39+F40+F44</f>
        <v>166400770.29</v>
      </c>
      <c r="G33" s="350"/>
    </row>
    <row r="34" customHeight="1" spans="1:7">
      <c r="A34" s="368" t="s">
        <v>41</v>
      </c>
      <c r="B34" s="234">
        <f>B35</f>
        <v>233814976</v>
      </c>
      <c r="C34" s="234">
        <f>C35</f>
        <v>239649003.54</v>
      </c>
      <c r="D34" s="356">
        <f>D35</f>
        <v>0</v>
      </c>
      <c r="E34" s="356">
        <f>E35</f>
        <v>161476608.64</v>
      </c>
      <c r="F34" s="356">
        <f>F35</f>
        <v>78172394.9</v>
      </c>
      <c r="G34" s="350"/>
    </row>
    <row r="35" customHeight="1" spans="1:7">
      <c r="A35" s="361" t="s">
        <v>42</v>
      </c>
      <c r="B35" s="326">
        <v>233814976</v>
      </c>
      <c r="C35" s="326">
        <v>239649003.54</v>
      </c>
      <c r="D35" s="124">
        <v>0</v>
      </c>
      <c r="E35" s="124">
        <v>161476608.64</v>
      </c>
      <c r="F35" s="356">
        <f>C35-E35</f>
        <v>78172394.9</v>
      </c>
      <c r="G35" s="350"/>
    </row>
    <row r="36" customHeight="1" spans="1:7">
      <c r="A36" s="359" t="s">
        <v>43</v>
      </c>
      <c r="B36" s="234">
        <f>SUM(B37:B38)</f>
        <v>1464837</v>
      </c>
      <c r="C36" s="234">
        <f>SUM(C37:C38)</f>
        <v>1464837</v>
      </c>
      <c r="D36" s="234">
        <f>SUM(D37:D38)</f>
        <v>56366.2100000001</v>
      </c>
      <c r="E36" s="234">
        <f>SUM(E37:E38)</f>
        <v>1057128.12</v>
      </c>
      <c r="F36" s="356">
        <f>SUM(F37:F38)</f>
        <v>407708.88</v>
      </c>
      <c r="G36" s="350"/>
    </row>
    <row r="37" customHeight="1" spans="1:7">
      <c r="A37" s="361" t="s">
        <v>44</v>
      </c>
      <c r="B37" s="326">
        <v>10000</v>
      </c>
      <c r="C37" s="326">
        <v>10000</v>
      </c>
      <c r="D37" s="234">
        <v>0</v>
      </c>
      <c r="E37" s="234">
        <v>0.01</v>
      </c>
      <c r="F37" s="356">
        <f>C37-E37</f>
        <v>9999.99</v>
      </c>
      <c r="G37" s="350"/>
    </row>
    <row r="38" customHeight="1" spans="1:7">
      <c r="A38" s="361" t="s">
        <v>45</v>
      </c>
      <c r="B38" s="362">
        <v>1454837</v>
      </c>
      <c r="C38" s="362">
        <v>1454837</v>
      </c>
      <c r="D38" s="124">
        <v>56366.2100000001</v>
      </c>
      <c r="E38" s="124">
        <v>1057128.11</v>
      </c>
      <c r="F38" s="356">
        <f>C38-E38</f>
        <v>397708.89</v>
      </c>
      <c r="G38" s="350"/>
    </row>
    <row r="39" customHeight="1" spans="1:7">
      <c r="A39" s="359" t="s">
        <v>46</v>
      </c>
      <c r="B39" s="326">
        <v>14959707</v>
      </c>
      <c r="C39" s="326">
        <v>14959707</v>
      </c>
      <c r="D39" s="124">
        <v>319019.86</v>
      </c>
      <c r="E39" s="124">
        <v>1745059.89</v>
      </c>
      <c r="F39" s="356">
        <f>C39-E39</f>
        <v>13214647.11</v>
      </c>
      <c r="G39" s="350"/>
    </row>
    <row r="40" customHeight="1" spans="1:7">
      <c r="A40" s="359" t="s">
        <v>47</v>
      </c>
      <c r="B40" s="234">
        <f>SUM(B41:B43)</f>
        <v>55891756</v>
      </c>
      <c r="C40" s="234">
        <f t="shared" ref="C40:F40" si="0">SUM(C41:C43)</f>
        <v>90568773.46</v>
      </c>
      <c r="D40" s="234">
        <f t="shared" si="0"/>
        <v>6714933.97</v>
      </c>
      <c r="E40" s="234">
        <f t="shared" si="0"/>
        <v>15962754.21</v>
      </c>
      <c r="F40" s="234">
        <f t="shared" si="0"/>
        <v>74606019.25</v>
      </c>
      <c r="G40" s="350"/>
    </row>
    <row r="41" customHeight="1" spans="1:7">
      <c r="A41" s="361" t="s">
        <v>48</v>
      </c>
      <c r="B41" s="326">
        <v>55891756</v>
      </c>
      <c r="C41" s="326">
        <v>89128049.2</v>
      </c>
      <c r="D41" s="124">
        <v>6016903.97</v>
      </c>
      <c r="E41" s="124">
        <v>14199316.31</v>
      </c>
      <c r="F41" s="356">
        <f t="shared" ref="F41:F48" si="1">C41-E41</f>
        <v>74928732.89</v>
      </c>
      <c r="G41" s="350"/>
    </row>
    <row r="42" customHeight="1" spans="1:7">
      <c r="A42" s="361" t="s">
        <v>32</v>
      </c>
      <c r="B42" s="362">
        <v>0</v>
      </c>
      <c r="C42" s="362">
        <v>1040724.26</v>
      </c>
      <c r="D42" s="124">
        <v>698030</v>
      </c>
      <c r="E42" s="124">
        <v>1363392</v>
      </c>
      <c r="F42" s="356">
        <f t="shared" si="1"/>
        <v>-322667.74</v>
      </c>
      <c r="G42" s="350"/>
    </row>
    <row r="43" customHeight="1" spans="1:7">
      <c r="A43" s="361" t="s">
        <v>49</v>
      </c>
      <c r="B43" s="362">
        <v>0</v>
      </c>
      <c r="C43" s="362">
        <v>400000</v>
      </c>
      <c r="D43" s="326">
        <v>0</v>
      </c>
      <c r="E43" s="326">
        <v>400045.9</v>
      </c>
      <c r="F43" s="356">
        <f t="shared" si="1"/>
        <v>-45.9000000000233</v>
      </c>
      <c r="G43" s="350"/>
    </row>
    <row r="44" customHeight="1" spans="1:7">
      <c r="A44" s="361" t="s">
        <v>50</v>
      </c>
      <c r="B44" s="234">
        <f>B45+B46</f>
        <v>0</v>
      </c>
      <c r="C44" s="234">
        <f>C45+C46</f>
        <v>44644638.55</v>
      </c>
      <c r="D44" s="234">
        <f>D45+D46</f>
        <v>11048479.04</v>
      </c>
      <c r="E44" s="234">
        <f>E45+E46</f>
        <v>44644638.4</v>
      </c>
      <c r="F44" s="356">
        <f t="shared" si="1"/>
        <v>0.149999998509884</v>
      </c>
      <c r="G44" s="350"/>
    </row>
    <row r="45" customHeight="1" spans="1:7">
      <c r="A45" s="361" t="s">
        <v>51</v>
      </c>
      <c r="B45" s="234">
        <v>0</v>
      </c>
      <c r="C45" s="234">
        <v>0</v>
      </c>
      <c r="D45" s="234">
        <v>0</v>
      </c>
      <c r="E45" s="234">
        <v>0</v>
      </c>
      <c r="F45" s="356">
        <f t="shared" si="1"/>
        <v>0</v>
      </c>
      <c r="G45" s="350"/>
    </row>
    <row r="46" customHeight="1" spans="1:7">
      <c r="A46" s="361" t="s">
        <v>52</v>
      </c>
      <c r="B46" s="234">
        <v>0</v>
      </c>
      <c r="C46" s="234">
        <v>44644638.55</v>
      </c>
      <c r="D46" s="124">
        <v>11048479.04</v>
      </c>
      <c r="E46" s="124">
        <v>44644638.4</v>
      </c>
      <c r="F46" s="356">
        <f t="shared" si="1"/>
        <v>0.149999998509884</v>
      </c>
      <c r="G46" s="350"/>
    </row>
    <row r="47" customHeight="1" spans="1:7">
      <c r="A47" s="369" t="s">
        <v>53</v>
      </c>
      <c r="B47" s="326">
        <v>1161686784</v>
      </c>
      <c r="C47" s="326">
        <v>1163099809</v>
      </c>
      <c r="D47" s="124">
        <v>189886165.47</v>
      </c>
      <c r="E47" s="124">
        <v>890629547.91</v>
      </c>
      <c r="F47" s="356">
        <f t="shared" si="1"/>
        <v>272470261.09</v>
      </c>
      <c r="G47" s="350"/>
    </row>
    <row r="48" customHeight="1" spans="1:7">
      <c r="A48" s="355" t="s">
        <v>54</v>
      </c>
      <c r="B48" s="370">
        <f>B6+B33+B47</f>
        <v>10803316000</v>
      </c>
      <c r="C48" s="370">
        <f>C6+C33+C47</f>
        <v>11257837349.97</v>
      </c>
      <c r="D48" s="371">
        <f>D6+D33+D47</f>
        <v>1649276175.75</v>
      </c>
      <c r="E48" s="371">
        <f>E6+E33+E47</f>
        <v>9045363618.45</v>
      </c>
      <c r="F48" s="371">
        <f t="shared" si="1"/>
        <v>2212473731.52</v>
      </c>
      <c r="G48" s="350"/>
    </row>
    <row r="49" customHeight="1" spans="1:7">
      <c r="A49" s="369" t="s">
        <v>55</v>
      </c>
      <c r="B49" s="372">
        <v>0</v>
      </c>
      <c r="C49" s="373">
        <v>0</v>
      </c>
      <c r="D49" s="374"/>
      <c r="E49" s="374">
        <v>0</v>
      </c>
      <c r="F49" s="375">
        <v>0</v>
      </c>
      <c r="G49" s="350"/>
    </row>
    <row r="50" customHeight="1" spans="1:6">
      <c r="A50" s="355" t="s">
        <v>56</v>
      </c>
      <c r="B50" s="372">
        <f>B48+B49</f>
        <v>10803316000</v>
      </c>
      <c r="C50" s="373">
        <f>C48+C49</f>
        <v>11257837349.97</v>
      </c>
      <c r="D50" s="376">
        <f>D48+D49</f>
        <v>1649276175.75</v>
      </c>
      <c r="E50" s="376">
        <f>E48+E49</f>
        <v>9045363618.45</v>
      </c>
      <c r="F50" s="375">
        <f>C50-E50</f>
        <v>2212473731.52</v>
      </c>
    </row>
    <row r="51" customHeight="1" spans="1:6">
      <c r="A51" s="355" t="s">
        <v>57</v>
      </c>
      <c r="B51" s="377"/>
      <c r="C51" s="378"/>
      <c r="D51" s="379"/>
      <c r="E51" s="380">
        <v>0</v>
      </c>
      <c r="F51" s="381"/>
    </row>
    <row r="52" ht="18" customHeight="1" spans="1:6">
      <c r="A52" s="382" t="s">
        <v>58</v>
      </c>
      <c r="B52" s="234">
        <f>B50</f>
        <v>10803316000</v>
      </c>
      <c r="C52" s="234">
        <f>C50</f>
        <v>11257837349.97</v>
      </c>
      <c r="D52" s="356">
        <f>D50+D51</f>
        <v>1649276175.75</v>
      </c>
      <c r="E52" s="356">
        <f>E50+E51</f>
        <v>9045363618.45</v>
      </c>
      <c r="F52" s="356">
        <f>C52-E52</f>
        <v>2212473731.52</v>
      </c>
    </row>
    <row r="53" ht="18" customHeight="1" spans="1:6">
      <c r="A53" s="383" t="s">
        <v>59</v>
      </c>
      <c r="B53" s="384"/>
      <c r="C53" s="385">
        <v>333448434.89</v>
      </c>
      <c r="D53" s="386"/>
      <c r="E53" s="385">
        <v>333448434.89</v>
      </c>
      <c r="F53" s="387"/>
    </row>
    <row r="54" ht="12" customHeight="1" spans="1:6">
      <c r="A54"/>
      <c r="B54" s="388"/>
      <c r="C54" s="388"/>
      <c r="D54" s="335"/>
      <c r="E54" s="389"/>
      <c r="F54" s="389"/>
    </row>
    <row r="55" ht="16.5" customHeight="1" spans="1:6">
      <c r="A55" s="232"/>
      <c r="B55" s="214" t="s">
        <v>60</v>
      </c>
      <c r="C55" s="214"/>
      <c r="D55" s="390" t="s">
        <v>61</v>
      </c>
      <c r="E55" s="390"/>
      <c r="F55" s="390"/>
    </row>
    <row r="56" ht="15.75" customHeight="1" spans="1:6">
      <c r="A56" s="391" t="s">
        <v>61</v>
      </c>
      <c r="B56" s="354" t="s">
        <v>8</v>
      </c>
      <c r="C56" s="354" t="s">
        <v>62</v>
      </c>
      <c r="D56" s="354" t="s">
        <v>63</v>
      </c>
      <c r="E56" s="354" t="s">
        <v>64</v>
      </c>
      <c r="F56" s="392" t="s">
        <v>65</v>
      </c>
    </row>
    <row r="57" ht="28.5" customHeight="1" spans="1:6">
      <c r="A57" s="393" t="s">
        <v>66</v>
      </c>
      <c r="B57" s="326">
        <f>B58+B62+B66</f>
        <v>9160035748</v>
      </c>
      <c r="C57" s="326">
        <f>C58+C62+C66</f>
        <v>10234248386.32</v>
      </c>
      <c r="D57" s="326">
        <f>D58+D62+D66</f>
        <v>8957074859.99</v>
      </c>
      <c r="E57" s="326">
        <f>E58+E62+E66</f>
        <v>7653665919.56</v>
      </c>
      <c r="F57" s="326">
        <f>F58+F62+F66</f>
        <v>7419274041.73</v>
      </c>
    </row>
    <row r="58" ht="15.75" customHeight="1" spans="1:6">
      <c r="A58" s="369" t="s">
        <v>67</v>
      </c>
      <c r="B58" s="326">
        <f>SUM(B59:B61)</f>
        <v>8256362233</v>
      </c>
      <c r="C58" s="326">
        <f>SUM(C59:C61)</f>
        <v>9309489272.88</v>
      </c>
      <c r="D58" s="326">
        <f>SUM(D59:D61)</f>
        <v>8296097887.53</v>
      </c>
      <c r="E58" s="326">
        <f>SUM(E59:E61)</f>
        <v>7146377545.62</v>
      </c>
      <c r="F58" s="326">
        <f>SUM(F59:F61)</f>
        <v>6917739202.14</v>
      </c>
    </row>
    <row r="59" ht="15.75" customHeight="1" spans="1:6">
      <c r="A59" s="368" t="s">
        <v>68</v>
      </c>
      <c r="B59" s="394">
        <v>3651774296</v>
      </c>
      <c r="C59" s="395">
        <v>3831329381.57</v>
      </c>
      <c r="D59" s="173">
        <v>3249545745.79</v>
      </c>
      <c r="E59" s="173">
        <v>2957255578.81</v>
      </c>
      <c r="F59" s="173">
        <v>2952705441.36</v>
      </c>
    </row>
    <row r="60" ht="15.75" customHeight="1" spans="1:7">
      <c r="A60" s="359" t="s">
        <v>69</v>
      </c>
      <c r="B60" s="394">
        <v>78269000</v>
      </c>
      <c r="C60" s="395">
        <v>99297384</v>
      </c>
      <c r="D60" s="173">
        <v>95202114</v>
      </c>
      <c r="E60" s="173">
        <v>82545045.9</v>
      </c>
      <c r="F60" s="173">
        <v>82545045.9</v>
      </c>
      <c r="G60" s="45"/>
    </row>
    <row r="61" ht="15.75" customHeight="1" spans="1:7">
      <c r="A61" s="396" t="s">
        <v>70</v>
      </c>
      <c r="B61" s="397">
        <v>4526318937</v>
      </c>
      <c r="C61" s="173">
        <v>5378862507.31</v>
      </c>
      <c r="D61" s="173">
        <v>4951350027.74</v>
      </c>
      <c r="E61" s="173">
        <v>4106576920.91</v>
      </c>
      <c r="F61" s="173">
        <v>3882488714.88</v>
      </c>
      <c r="G61" s="45"/>
    </row>
    <row r="62" ht="15.75" customHeight="1" spans="1:7">
      <c r="A62" s="369" t="s">
        <v>71</v>
      </c>
      <c r="B62" s="326">
        <f>SUM(B63:B65)</f>
        <v>774782406</v>
      </c>
      <c r="C62" s="326">
        <f>SUM(C63:C65)</f>
        <v>920656113.44</v>
      </c>
      <c r="D62" s="326">
        <f>SUM(D63:D65)</f>
        <v>660976972.46</v>
      </c>
      <c r="E62" s="326">
        <f>SUM(E63:E65)</f>
        <v>507288373.94</v>
      </c>
      <c r="F62" s="326">
        <f>SUM(F63:F65)</f>
        <v>501534839.59</v>
      </c>
      <c r="G62" s="45"/>
    </row>
    <row r="63" ht="15.75" customHeight="1" spans="1:6">
      <c r="A63" s="368" t="s">
        <v>72</v>
      </c>
      <c r="B63" s="397">
        <v>653502097</v>
      </c>
      <c r="C63" s="395">
        <v>755448624.44</v>
      </c>
      <c r="D63" s="173">
        <v>499148439.14</v>
      </c>
      <c r="E63" s="173">
        <v>368041740.86</v>
      </c>
      <c r="F63" s="173">
        <v>362779227.9</v>
      </c>
    </row>
    <row r="64" ht="15.75" customHeight="1" spans="1:7">
      <c r="A64" s="359" t="s">
        <v>73</v>
      </c>
      <c r="B64" s="394">
        <v>13892600</v>
      </c>
      <c r="C64" s="395">
        <v>58386230</v>
      </c>
      <c r="D64" s="173">
        <v>55160402.5</v>
      </c>
      <c r="E64" s="173">
        <v>50720422.11</v>
      </c>
      <c r="F64" s="173">
        <v>50229400.72</v>
      </c>
      <c r="G64" s="398"/>
    </row>
    <row r="65" ht="15.75" customHeight="1" spans="1:13">
      <c r="A65" s="396" t="s">
        <v>74</v>
      </c>
      <c r="B65" s="394">
        <v>107387709</v>
      </c>
      <c r="C65" s="395">
        <v>106821259</v>
      </c>
      <c r="D65" s="399">
        <v>106668130.82</v>
      </c>
      <c r="E65" s="399">
        <v>88526210.97</v>
      </c>
      <c r="F65" s="399">
        <v>88526210.97</v>
      </c>
      <c r="G65" s="398"/>
      <c r="H65" s="400"/>
      <c r="I65" s="427"/>
      <c r="J65" s="428"/>
      <c r="K65" s="428"/>
      <c r="L65" s="428"/>
      <c r="M65" s="350"/>
    </row>
    <row r="66" ht="15.75" customHeight="1" spans="1:13">
      <c r="A66" s="401" t="s">
        <v>75</v>
      </c>
      <c r="B66" s="402">
        <v>128891109</v>
      </c>
      <c r="C66" s="402">
        <v>4103000</v>
      </c>
      <c r="D66" s="403"/>
      <c r="E66" s="403"/>
      <c r="F66" s="403"/>
      <c r="G66" s="398"/>
      <c r="H66" s="400"/>
      <c r="I66" s="427"/>
      <c r="J66" s="428"/>
      <c r="K66" s="428"/>
      <c r="L66" s="428"/>
      <c r="M66" s="350"/>
    </row>
    <row r="67" ht="15.75" customHeight="1" spans="1:13">
      <c r="A67" s="396" t="s">
        <v>76</v>
      </c>
      <c r="B67" s="326">
        <f>B68+B72</f>
        <v>1161686784</v>
      </c>
      <c r="C67" s="326">
        <f>C68+C72</f>
        <v>1110334379</v>
      </c>
      <c r="D67" s="326">
        <f>D68+D72</f>
        <v>919471556.36</v>
      </c>
      <c r="E67" s="326">
        <f>E68+E72</f>
        <v>893794401.85</v>
      </c>
      <c r="F67" s="326">
        <f>F68+F72</f>
        <v>858499309.25</v>
      </c>
      <c r="H67" s="350"/>
      <c r="I67" s="350"/>
      <c r="J67" s="350"/>
      <c r="K67" s="350"/>
      <c r="L67" s="350"/>
      <c r="M67" s="350"/>
    </row>
    <row r="68" ht="15.75" customHeight="1" spans="1:13">
      <c r="A68" s="369" t="s">
        <v>77</v>
      </c>
      <c r="B68" s="326">
        <f>SUM(B69:B71)</f>
        <v>1058895930</v>
      </c>
      <c r="C68" s="326">
        <f>SUM(C69:C71)</f>
        <v>1028964166</v>
      </c>
      <c r="D68" s="326">
        <f>SUM(D69:D71)</f>
        <v>848086713.96</v>
      </c>
      <c r="E68" s="234">
        <f>SUM(E69:E71)</f>
        <v>824543035.85</v>
      </c>
      <c r="F68" s="326">
        <f>SUM(F69:F71)</f>
        <v>789247943.25</v>
      </c>
      <c r="H68" s="404"/>
      <c r="I68" s="404"/>
      <c r="J68" s="404"/>
      <c r="K68" s="404"/>
      <c r="L68" s="404"/>
      <c r="M68" s="350"/>
    </row>
    <row r="69" ht="15.75" customHeight="1" spans="1:6">
      <c r="A69" s="368" t="s">
        <v>68</v>
      </c>
      <c r="B69" s="394">
        <v>471519493</v>
      </c>
      <c r="C69" s="301">
        <v>471711493</v>
      </c>
      <c r="D69" s="173">
        <v>372912942.39</v>
      </c>
      <c r="E69" s="173">
        <v>366721831.28</v>
      </c>
      <c r="F69" s="173">
        <v>331585597.68</v>
      </c>
    </row>
    <row r="70" ht="15.75" customHeight="1" spans="1:7">
      <c r="A70" s="359" t="s">
        <v>69</v>
      </c>
      <c r="B70" s="394">
        <v>15500000</v>
      </c>
      <c r="C70" s="397">
        <v>15500000</v>
      </c>
      <c r="D70" s="397">
        <v>15500000</v>
      </c>
      <c r="E70" s="173">
        <v>12448733.48</v>
      </c>
      <c r="F70" s="173">
        <v>12448733.48</v>
      </c>
      <c r="G70" s="45"/>
    </row>
    <row r="71" ht="15.75" customHeight="1" spans="1:7">
      <c r="A71" s="396" t="s">
        <v>70</v>
      </c>
      <c r="B71" s="394">
        <v>571876437</v>
      </c>
      <c r="C71" s="397">
        <v>541752673</v>
      </c>
      <c r="D71" s="173">
        <v>459673771.57</v>
      </c>
      <c r="E71" s="173">
        <v>445372471.09</v>
      </c>
      <c r="F71" s="173">
        <v>445213612.09</v>
      </c>
      <c r="G71" s="45"/>
    </row>
    <row r="72" ht="15.75" customHeight="1" spans="1:7">
      <c r="A72" s="369" t="s">
        <v>78</v>
      </c>
      <c r="B72" s="326">
        <f>SUM(B73:B74)</f>
        <v>102790854</v>
      </c>
      <c r="C72" s="326">
        <f>SUM(C73:C74)</f>
        <v>81370213</v>
      </c>
      <c r="D72" s="326">
        <f>SUM(D73:D74)</f>
        <v>71384842.4</v>
      </c>
      <c r="E72" s="326">
        <f>SUM(E73:E74)</f>
        <v>69251366</v>
      </c>
      <c r="F72" s="326">
        <f>SUM(F73:F74)</f>
        <v>69251366</v>
      </c>
      <c r="G72" s="45"/>
    </row>
    <row r="73" ht="15.75" customHeight="1" spans="1:6">
      <c r="A73" s="368" t="s">
        <v>72</v>
      </c>
      <c r="B73" s="394">
        <v>89990000</v>
      </c>
      <c r="C73" s="405">
        <v>68569359</v>
      </c>
      <c r="D73" s="405">
        <v>58583988.4</v>
      </c>
      <c r="E73" s="173">
        <v>58583988.4</v>
      </c>
      <c r="F73" s="173">
        <v>58583988.4</v>
      </c>
    </row>
    <row r="74" ht="15.75" customHeight="1" spans="1:7">
      <c r="A74" s="359" t="s">
        <v>74</v>
      </c>
      <c r="B74" s="394">
        <v>12800854</v>
      </c>
      <c r="C74" s="397">
        <v>12800854</v>
      </c>
      <c r="D74" s="399">
        <v>12800854</v>
      </c>
      <c r="E74" s="173">
        <v>10667377.6</v>
      </c>
      <c r="F74" s="173">
        <v>10667377.6</v>
      </c>
      <c r="G74" s="398"/>
    </row>
    <row r="75" ht="17.1" customHeight="1" spans="1:7">
      <c r="A75" s="369" t="s">
        <v>79</v>
      </c>
      <c r="B75" s="200">
        <f t="shared" ref="B75:F75" si="2">B76</f>
        <v>19652000</v>
      </c>
      <c r="C75" s="200">
        <f t="shared" si="2"/>
        <v>19652000</v>
      </c>
      <c r="D75" s="200">
        <f t="shared" si="2"/>
        <v>19652000</v>
      </c>
      <c r="E75" s="200">
        <f t="shared" si="2"/>
        <v>15970938.13</v>
      </c>
      <c r="F75" s="200">
        <f t="shared" si="2"/>
        <v>15970938.13</v>
      </c>
      <c r="G75" s="398"/>
    </row>
    <row r="76" ht="17.1" customHeight="1" spans="1:7">
      <c r="A76" s="359" t="s">
        <v>80</v>
      </c>
      <c r="B76" s="394">
        <v>19652000</v>
      </c>
      <c r="C76" s="395">
        <v>19652000</v>
      </c>
      <c r="D76" s="399">
        <v>19652000</v>
      </c>
      <c r="E76" s="399">
        <v>15970938.13</v>
      </c>
      <c r="F76" s="399">
        <v>15970938.13</v>
      </c>
      <c r="G76" s="398"/>
    </row>
    <row r="77" ht="15.75" customHeight="1" spans="1:6">
      <c r="A77" s="369" t="s">
        <v>81</v>
      </c>
      <c r="B77" s="326">
        <f>B57+B67+B75</f>
        <v>10341374532</v>
      </c>
      <c r="C77" s="406">
        <f>C57+C67+C75</f>
        <v>11364234765.32</v>
      </c>
      <c r="D77" s="406">
        <f>D57+D67+D75</f>
        <v>9896198416.35</v>
      </c>
      <c r="E77" s="406">
        <f>E57+E67+E75</f>
        <v>8563431259.54</v>
      </c>
      <c r="F77" s="406">
        <f>F57+F67+F75</f>
        <v>8293744289.11</v>
      </c>
    </row>
    <row r="78" ht="15.75" customHeight="1" spans="1:7">
      <c r="A78" s="382" t="s">
        <v>82</v>
      </c>
      <c r="B78" s="407"/>
      <c r="C78" s="408"/>
      <c r="D78" s="409"/>
      <c r="E78" s="356">
        <f>E52-E77</f>
        <v>481932358.910001</v>
      </c>
      <c r="F78" s="234">
        <f>E50-F77</f>
        <v>751619329.34</v>
      </c>
      <c r="G78" s="410"/>
    </row>
    <row r="79" ht="15.75" customHeight="1" spans="1:6">
      <c r="A79" s="411" t="s">
        <v>83</v>
      </c>
      <c r="B79" s="330">
        <f>B77</f>
        <v>10341374532</v>
      </c>
      <c r="C79" s="386">
        <f>C77</f>
        <v>11364234765.32</v>
      </c>
      <c r="D79" s="386">
        <f>SUM(D77:D78)</f>
        <v>9896198416.35</v>
      </c>
      <c r="E79" s="356">
        <f>E77+E78</f>
        <v>9045363618.45</v>
      </c>
      <c r="F79" s="356">
        <f>F77+F78</f>
        <v>9045363618.45</v>
      </c>
    </row>
    <row r="80" ht="15.75" customHeight="1" spans="1:6">
      <c r="A80" s="412" t="s">
        <v>84</v>
      </c>
      <c r="B80" s="262">
        <v>461941468</v>
      </c>
      <c r="C80" s="356">
        <v>451827868</v>
      </c>
      <c r="D80" s="413"/>
      <c r="E80" s="414"/>
      <c r="F80" s="415"/>
    </row>
    <row r="81" ht="15.75" customHeight="1" spans="1:6">
      <c r="A81" s="412" t="s">
        <v>85</v>
      </c>
      <c r="B81" s="200">
        <f>B79+B80</f>
        <v>10803316000</v>
      </c>
      <c r="C81" s="200">
        <f>C79+C80</f>
        <v>11816062633.32</v>
      </c>
      <c r="D81" s="416"/>
      <c r="E81" s="417"/>
      <c r="F81" s="418"/>
    </row>
    <row r="82" ht="15.75" customHeight="1" spans="1:7">
      <c r="A82" s="419"/>
      <c r="B82" s="141"/>
      <c r="C82" s="141"/>
      <c r="D82" s="141"/>
      <c r="E82" s="141"/>
      <c r="F82" s="141"/>
      <c r="G82" s="45"/>
    </row>
    <row r="83" ht="15.75" customHeight="1" spans="1:6">
      <c r="A83" s="32"/>
      <c r="B83" s="45"/>
      <c r="C83" s="45"/>
      <c r="D83" s="45"/>
      <c r="E83" s="420"/>
      <c r="F83" s="148"/>
    </row>
    <row r="84" ht="15.75" customHeight="1" spans="1:6">
      <c r="A84" s="32" t="s">
        <v>86</v>
      </c>
      <c r="B84" s="421"/>
      <c r="C84" s="421"/>
      <c r="D84" s="33"/>
      <c r="E84" s="32" t="s">
        <v>87</v>
      </c>
      <c r="F84" s="422"/>
    </row>
    <row r="85" ht="15.75" customHeight="1" spans="1:6">
      <c r="A85" s="32" t="s">
        <v>88</v>
      </c>
      <c r="B85" s="423"/>
      <c r="C85" s="335"/>
      <c r="D85" s="33"/>
      <c r="E85" s="32" t="s">
        <v>89</v>
      </c>
      <c r="F85" s="424"/>
    </row>
    <row r="86" ht="15.75" customHeight="1" spans="1:6">
      <c r="A86" s="33"/>
      <c r="B86" s="141"/>
      <c r="C86" s="335"/>
      <c r="D86" s="94"/>
      <c r="E86" s="94"/>
      <c r="F86" s="94"/>
    </row>
    <row r="87" ht="15.75" customHeight="1" spans="1:6">
      <c r="A87" s="33"/>
      <c r="B87" s="141"/>
      <c r="C87" s="141"/>
      <c r="D87" s="94"/>
      <c r="E87" s="94"/>
      <c r="F87" s="94"/>
    </row>
    <row r="88" ht="15.75" customHeight="1" spans="1:6">
      <c r="A88" s="32" t="s">
        <v>90</v>
      </c>
      <c r="B88" s="141"/>
      <c r="C88" s="141"/>
      <c r="D88" s="33"/>
      <c r="E88" s="32" t="s">
        <v>91</v>
      </c>
      <c r="F88" s="33"/>
    </row>
    <row r="89" ht="15.75" customHeight="1" spans="1:6">
      <c r="A89" s="32" t="s">
        <v>92</v>
      </c>
      <c r="B89" s="33"/>
      <c r="C89" s="33"/>
      <c r="D89" s="33"/>
      <c r="E89" s="32" t="s">
        <v>93</v>
      </c>
      <c r="F89" s="33"/>
    </row>
    <row r="90" customHeight="1" spans="4:6">
      <c r="D90" s="425" t="s">
        <v>94</v>
      </c>
      <c r="E90" s="425"/>
      <c r="F90" s="425"/>
    </row>
    <row r="91" customHeight="1" spans="3:3">
      <c r="C91" s="426"/>
    </row>
    <row r="92" customHeight="1" spans="2:5">
      <c r="B92" s="45"/>
      <c r="C92" s="45"/>
      <c r="D92" s="45"/>
      <c r="E92" s="45"/>
    </row>
    <row r="93" customHeight="1" spans="2:6">
      <c r="B93" s="45"/>
      <c r="C93" s="45"/>
      <c r="D93" s="45"/>
      <c r="E93" s="45"/>
      <c r="F93" s="45"/>
    </row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</sheetData>
  <sheetProtection selectLockedCells="1" selectUnlockedCells="1"/>
  <mergeCells count="8">
    <mergeCell ref="A1:F1"/>
    <mergeCell ref="A2:F2"/>
    <mergeCell ref="A3:F3"/>
    <mergeCell ref="B4:C4"/>
    <mergeCell ref="D4:E4"/>
    <mergeCell ref="B55:C55"/>
    <mergeCell ref="D55:F55"/>
    <mergeCell ref="D90:F90"/>
  </mergeCells>
  <printOptions horizontalCentered="1"/>
  <pageMargins left="0.31496062992126" right="0.31496062992126" top="0.196850393700787" bottom="0.196850393700787" header="0.511811023622047" footer="0.511811023622047"/>
  <pageSetup paperSize="9" scale="66" firstPageNumber="0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6"/>
  <sheetViews>
    <sheetView topLeftCell="A129" workbookViewId="0">
      <selection activeCell="E116" sqref="E116:E117"/>
    </sheetView>
  </sheetViews>
  <sheetFormatPr defaultColWidth="9" defaultRowHeight="12.75"/>
  <cols>
    <col min="1" max="1" width="4.28571428571429" customWidth="1"/>
    <col min="2" max="2" width="30.7142857142857" style="247" customWidth="1"/>
    <col min="3" max="3" width="16.7142857142857" style="248" customWidth="1"/>
    <col min="4" max="4" width="16.2857142857143" style="249" customWidth="1"/>
    <col min="5" max="5" width="14.8571428571429" style="249" customWidth="1"/>
    <col min="6" max="6" width="15" style="249" customWidth="1"/>
    <col min="7" max="9" width="15.1428571428571" style="249" customWidth="1"/>
    <col min="10" max="10" width="15.8571428571429" customWidth="1"/>
    <col min="11" max="11" width="18" customWidth="1"/>
    <col min="12" max="12" width="17.4285714285714" customWidth="1"/>
    <col min="13" max="13" width="15.8571428571429" customWidth="1"/>
    <col min="14" max="14" width="17.1428571428571" customWidth="1"/>
    <col min="15" max="15" width="17" customWidth="1"/>
  </cols>
  <sheetData>
    <row r="1" ht="17.25" customHeight="1" spans="1:9">
      <c r="A1" s="250" t="s">
        <v>95</v>
      </c>
      <c r="B1" s="251"/>
      <c r="C1" s="251"/>
      <c r="D1" s="251"/>
      <c r="E1" s="251"/>
      <c r="F1" s="251"/>
      <c r="G1" s="251"/>
      <c r="H1" s="251"/>
      <c r="I1" s="303"/>
    </row>
    <row r="2" ht="21" customHeight="1" spans="1:9">
      <c r="A2" s="214" t="s">
        <v>96</v>
      </c>
      <c r="B2" s="214"/>
      <c r="C2" s="252" t="s">
        <v>97</v>
      </c>
      <c r="D2" s="252"/>
      <c r="E2" s="252" t="s">
        <v>98</v>
      </c>
      <c r="F2" s="252"/>
      <c r="G2" s="252" t="s">
        <v>99</v>
      </c>
      <c r="H2" s="252"/>
      <c r="I2" s="252" t="s">
        <v>100</v>
      </c>
    </row>
    <row r="3" ht="28.5" customHeight="1" spans="1:9">
      <c r="A3" s="253" t="s">
        <v>101</v>
      </c>
      <c r="B3" s="254"/>
      <c r="C3" s="255" t="s">
        <v>102</v>
      </c>
      <c r="D3" s="252" t="s">
        <v>103</v>
      </c>
      <c r="E3" s="252" t="s">
        <v>10</v>
      </c>
      <c r="F3" s="252" t="s">
        <v>11</v>
      </c>
      <c r="G3" s="252" t="s">
        <v>10</v>
      </c>
      <c r="H3" s="252" t="s">
        <v>11</v>
      </c>
      <c r="I3" s="252" t="s">
        <v>104</v>
      </c>
    </row>
    <row r="4" ht="0.75" customHeight="1" spans="1:9">
      <c r="A4" s="256"/>
      <c r="B4" s="257"/>
      <c r="C4" s="258"/>
      <c r="I4" s="304"/>
    </row>
    <row r="5" hidden="1" customHeight="1" spans="1:9">
      <c r="A5" s="256"/>
      <c r="B5" s="257"/>
      <c r="C5" s="258"/>
      <c r="I5" s="304"/>
    </row>
    <row r="6" hidden="1" customHeight="1" spans="1:9">
      <c r="A6" s="256"/>
      <c r="B6" s="257"/>
      <c r="C6" s="258"/>
      <c r="I6" s="304"/>
    </row>
    <row r="7" hidden="1" customHeight="1" spans="1:9">
      <c r="A7" s="256"/>
      <c r="B7" s="257"/>
      <c r="C7" s="258"/>
      <c r="I7" s="304"/>
    </row>
    <row r="8" ht="26.25" customHeight="1" spans="1:9">
      <c r="A8" s="259" t="s">
        <v>105</v>
      </c>
      <c r="B8" s="260"/>
      <c r="C8" s="261">
        <f t="shared" ref="C8:I8" si="0">C9+C11+C21+C24+C26+C33+C35+C41+C44+C53+C57+C61+C66+C69+C72+C74+C76+C78+C82+C85+C91</f>
        <v>9179687748</v>
      </c>
      <c r="D8" s="261">
        <f t="shared" si="0"/>
        <v>10253900386.32</v>
      </c>
      <c r="E8" s="262">
        <f t="shared" si="0"/>
        <v>847909943.14</v>
      </c>
      <c r="F8" s="262">
        <f t="shared" si="0"/>
        <v>8976726859.99</v>
      </c>
      <c r="G8" s="263">
        <f t="shared" si="0"/>
        <v>1482830289.51</v>
      </c>
      <c r="H8" s="262">
        <f t="shared" si="0"/>
        <v>7669636857.69</v>
      </c>
      <c r="I8" s="263">
        <f t="shared" si="0"/>
        <v>1314105299.83</v>
      </c>
    </row>
    <row r="9" ht="15.75" spans="1:9">
      <c r="A9" s="264" t="s">
        <v>106</v>
      </c>
      <c r="B9" s="265" t="s">
        <v>107</v>
      </c>
      <c r="C9" s="261">
        <f t="shared" ref="C9:I9" si="1">C10</f>
        <v>156272400</v>
      </c>
      <c r="D9" s="262">
        <f t="shared" si="1"/>
        <v>157392400</v>
      </c>
      <c r="E9" s="262">
        <f t="shared" si="1"/>
        <v>17813558.43</v>
      </c>
      <c r="F9" s="262">
        <f t="shared" si="1"/>
        <v>118453431.9</v>
      </c>
      <c r="G9" s="263">
        <f t="shared" si="1"/>
        <v>22700874.11</v>
      </c>
      <c r="H9" s="262">
        <f t="shared" si="1"/>
        <v>108092041.79</v>
      </c>
      <c r="I9" s="263">
        <f t="shared" si="1"/>
        <v>10361390.11</v>
      </c>
    </row>
    <row r="10" spans="1:9">
      <c r="A10" s="266">
        <v>31</v>
      </c>
      <c r="B10" s="267" t="s">
        <v>108</v>
      </c>
      <c r="C10" s="268">
        <v>156272400</v>
      </c>
      <c r="D10" s="268">
        <v>157392400</v>
      </c>
      <c r="E10" s="269">
        <v>17813558.43</v>
      </c>
      <c r="F10" s="270">
        <v>118453431.9</v>
      </c>
      <c r="G10" s="271">
        <v>22700874.11</v>
      </c>
      <c r="H10" s="270">
        <v>108092041.79</v>
      </c>
      <c r="I10" s="305">
        <f>F10-H10</f>
        <v>10361390.11</v>
      </c>
    </row>
    <row r="11" ht="15.75" spans="1:12">
      <c r="A11" s="264" t="s">
        <v>109</v>
      </c>
      <c r="B11" s="265" t="s">
        <v>110</v>
      </c>
      <c r="C11" s="261">
        <f t="shared" ref="C11:I11" si="2">SUM(C12:C20)</f>
        <v>668771351</v>
      </c>
      <c r="D11" s="272">
        <f t="shared" si="2"/>
        <v>687605138.59</v>
      </c>
      <c r="E11" s="262">
        <f t="shared" si="2"/>
        <v>60726723.7</v>
      </c>
      <c r="F11" s="262">
        <f t="shared" si="2"/>
        <v>567943126.43</v>
      </c>
      <c r="G11" s="272">
        <f t="shared" si="2"/>
        <v>99936261.1</v>
      </c>
      <c r="H11" s="262">
        <f t="shared" si="2"/>
        <v>480805351.65</v>
      </c>
      <c r="I11" s="263">
        <f t="shared" si="2"/>
        <v>87137774.78</v>
      </c>
      <c r="J11" s="45"/>
      <c r="K11" s="45"/>
      <c r="L11" s="45"/>
    </row>
    <row r="12" spans="1:12">
      <c r="A12" s="273">
        <v>121</v>
      </c>
      <c r="B12" s="274" t="s">
        <v>111</v>
      </c>
      <c r="C12" s="275">
        <v>4544473</v>
      </c>
      <c r="D12" s="276">
        <v>4665273</v>
      </c>
      <c r="E12" s="277">
        <v>1171007.99</v>
      </c>
      <c r="F12" s="277">
        <v>4486348.15</v>
      </c>
      <c r="G12" s="278">
        <v>1171007.99</v>
      </c>
      <c r="H12" s="277">
        <v>4486348.15</v>
      </c>
      <c r="I12" s="305">
        <f t="shared" ref="I12:I20" si="3">F12-H12</f>
        <v>0</v>
      </c>
      <c r="J12" s="45"/>
      <c r="K12" s="45"/>
      <c r="L12" s="45"/>
    </row>
    <row r="13" spans="1:12">
      <c r="A13" s="273">
        <v>122</v>
      </c>
      <c r="B13" s="274" t="s">
        <v>112</v>
      </c>
      <c r="C13" s="275">
        <v>412789239</v>
      </c>
      <c r="D13" s="276">
        <v>409077206.35</v>
      </c>
      <c r="E13" s="277">
        <v>35017261.75</v>
      </c>
      <c r="F13" s="277">
        <v>333494795.21</v>
      </c>
      <c r="G13" s="278">
        <v>58898695.39</v>
      </c>
      <c r="H13" s="277">
        <v>287590343.41</v>
      </c>
      <c r="I13" s="305">
        <f t="shared" si="3"/>
        <v>45904451.8</v>
      </c>
      <c r="J13" s="45"/>
      <c r="K13" s="45"/>
      <c r="L13" s="45"/>
    </row>
    <row r="14" spans="1:12">
      <c r="A14" s="273">
        <v>123</v>
      </c>
      <c r="B14" s="274" t="s">
        <v>113</v>
      </c>
      <c r="C14" s="275">
        <v>19895771</v>
      </c>
      <c r="D14" s="276">
        <v>28987541</v>
      </c>
      <c r="E14" s="277">
        <v>604686.93</v>
      </c>
      <c r="F14" s="277">
        <v>27133053.67</v>
      </c>
      <c r="G14" s="278">
        <v>3760585.71</v>
      </c>
      <c r="H14" s="277">
        <v>20046013.83</v>
      </c>
      <c r="I14" s="305">
        <f t="shared" si="3"/>
        <v>7087039.84</v>
      </c>
      <c r="J14" s="45"/>
      <c r="K14" s="45"/>
      <c r="L14" s="45"/>
    </row>
    <row r="15" spans="1:12">
      <c r="A15" s="273">
        <v>124</v>
      </c>
      <c r="B15" s="274" t="s">
        <v>114</v>
      </c>
      <c r="C15" s="275">
        <v>6219888</v>
      </c>
      <c r="D15" s="276">
        <v>6369888</v>
      </c>
      <c r="E15" s="277">
        <v>1042854.61</v>
      </c>
      <c r="F15" s="277">
        <v>5289019.22</v>
      </c>
      <c r="G15" s="278">
        <v>1043160.19</v>
      </c>
      <c r="H15" s="277">
        <v>5258702.63</v>
      </c>
      <c r="I15" s="305">
        <f t="shared" si="3"/>
        <v>30316.5899999999</v>
      </c>
      <c r="J15" s="45"/>
      <c r="K15" s="45"/>
      <c r="L15" s="45"/>
    </row>
    <row r="16" spans="1:12">
      <c r="A16" s="273">
        <v>126</v>
      </c>
      <c r="B16" s="274" t="s">
        <v>115</v>
      </c>
      <c r="C16" s="275">
        <v>57855676</v>
      </c>
      <c r="D16" s="276">
        <v>68837485.57</v>
      </c>
      <c r="E16" s="277">
        <v>2097702.23</v>
      </c>
      <c r="F16" s="277">
        <v>52179967.17</v>
      </c>
      <c r="G16" s="278">
        <v>9930200.34</v>
      </c>
      <c r="H16" s="277">
        <v>35480405.82</v>
      </c>
      <c r="I16" s="305">
        <f t="shared" si="3"/>
        <v>16699561.35</v>
      </c>
      <c r="J16" s="45"/>
      <c r="K16" s="45"/>
      <c r="L16" s="45"/>
    </row>
    <row r="17" spans="1:12">
      <c r="A17" s="273">
        <v>128</v>
      </c>
      <c r="B17" s="274" t="s">
        <v>116</v>
      </c>
      <c r="C17" s="275">
        <v>1665000</v>
      </c>
      <c r="D17" s="276">
        <v>2300000</v>
      </c>
      <c r="E17" s="279">
        <v>579318.69</v>
      </c>
      <c r="F17" s="279">
        <v>1439603.26</v>
      </c>
      <c r="G17" s="75">
        <v>354719.28</v>
      </c>
      <c r="H17" s="279">
        <v>1108033.12</v>
      </c>
      <c r="I17" s="305">
        <f t="shared" si="3"/>
        <v>331570.14</v>
      </c>
      <c r="J17" s="45"/>
      <c r="K17" s="45"/>
      <c r="L17" s="45"/>
    </row>
    <row r="18" spans="1:12">
      <c r="A18" s="273">
        <v>129</v>
      </c>
      <c r="B18" s="274" t="s">
        <v>117</v>
      </c>
      <c r="C18" s="275">
        <v>77408857</v>
      </c>
      <c r="D18" s="75">
        <v>77408857</v>
      </c>
      <c r="E18" s="279">
        <v>14490109.94</v>
      </c>
      <c r="F18" s="279">
        <v>68156169.29</v>
      </c>
      <c r="G18" s="75">
        <v>14521069.07</v>
      </c>
      <c r="H18" s="279">
        <v>68156169.29</v>
      </c>
      <c r="I18" s="305">
        <f t="shared" si="3"/>
        <v>0</v>
      </c>
      <c r="J18" s="45"/>
      <c r="K18" s="45"/>
      <c r="L18" s="45"/>
    </row>
    <row r="19" spans="1:12">
      <c r="A19" s="273">
        <v>131</v>
      </c>
      <c r="B19" s="274" t="s">
        <v>118</v>
      </c>
      <c r="C19" s="275">
        <v>39312565</v>
      </c>
      <c r="D19" s="271">
        <v>40106297.67</v>
      </c>
      <c r="E19" s="277">
        <v>1734690.37</v>
      </c>
      <c r="F19" s="277">
        <v>31992538.42</v>
      </c>
      <c r="G19" s="278">
        <v>3511653.91</v>
      </c>
      <c r="H19" s="277">
        <v>25351830.08</v>
      </c>
      <c r="I19" s="305">
        <f t="shared" si="3"/>
        <v>6640708.34</v>
      </c>
      <c r="J19" s="45"/>
      <c r="K19" s="45"/>
      <c r="L19" s="45"/>
    </row>
    <row r="20" spans="1:12">
      <c r="A20" s="280"/>
      <c r="B20" s="267" t="s">
        <v>119</v>
      </c>
      <c r="C20" s="281">
        <v>49079882</v>
      </c>
      <c r="D20" s="282">
        <v>49852590</v>
      </c>
      <c r="E20" s="283">
        <v>3989091.19</v>
      </c>
      <c r="F20" s="283">
        <v>43771632.04</v>
      </c>
      <c r="G20" s="282">
        <v>6745169.22</v>
      </c>
      <c r="H20" s="283">
        <v>33327505.32</v>
      </c>
      <c r="I20" s="305">
        <f t="shared" si="3"/>
        <v>10444126.72</v>
      </c>
      <c r="J20" s="45"/>
      <c r="K20" s="45"/>
      <c r="L20" s="45"/>
    </row>
    <row r="21" ht="15.75" spans="1:12">
      <c r="A21" s="264" t="s">
        <v>120</v>
      </c>
      <c r="B21" s="265" t="s">
        <v>121</v>
      </c>
      <c r="C21" s="284">
        <f t="shared" ref="C21:I21" si="4">SUM(C22:C23)</f>
        <v>126348457</v>
      </c>
      <c r="D21" s="262">
        <f t="shared" si="4"/>
        <v>129008979</v>
      </c>
      <c r="E21" s="262">
        <f t="shared" si="4"/>
        <v>17386522.37</v>
      </c>
      <c r="F21" s="262">
        <f t="shared" si="4"/>
        <v>101873258.35</v>
      </c>
      <c r="G21" s="262">
        <f t="shared" si="4"/>
        <v>18960634.04</v>
      </c>
      <c r="H21" s="262">
        <f t="shared" si="4"/>
        <v>97311018.46</v>
      </c>
      <c r="I21" s="263">
        <f t="shared" si="4"/>
        <v>4562239.89000002</v>
      </c>
      <c r="J21" s="45"/>
      <c r="K21" s="45"/>
      <c r="L21" s="45"/>
    </row>
    <row r="22" spans="1:12">
      <c r="A22" s="273">
        <v>122</v>
      </c>
      <c r="B22" s="274" t="s">
        <v>112</v>
      </c>
      <c r="C22" s="285">
        <v>107391853</v>
      </c>
      <c r="D22" s="270">
        <v>109504675</v>
      </c>
      <c r="E22" s="269">
        <v>15801205.74</v>
      </c>
      <c r="F22" s="269">
        <v>83941933.93</v>
      </c>
      <c r="G22" s="269">
        <v>16217432.71</v>
      </c>
      <c r="H22" s="270">
        <v>82687122.07</v>
      </c>
      <c r="I22" s="305">
        <f>F22-H22</f>
        <v>1254811.86000001</v>
      </c>
      <c r="J22" s="45"/>
      <c r="K22" s="45"/>
      <c r="L22" s="45"/>
    </row>
    <row r="23" spans="1:12">
      <c r="A23" s="280"/>
      <c r="B23" s="267" t="s">
        <v>119</v>
      </c>
      <c r="C23" s="286">
        <v>18956604</v>
      </c>
      <c r="D23" s="281">
        <v>19504304</v>
      </c>
      <c r="E23" s="287">
        <v>1585316.63</v>
      </c>
      <c r="F23" s="287">
        <v>17931324.42</v>
      </c>
      <c r="G23" s="287">
        <v>2743201.33</v>
      </c>
      <c r="H23" s="287">
        <v>14623896.39</v>
      </c>
      <c r="I23" s="305">
        <f>F23-H23</f>
        <v>3307428.03</v>
      </c>
      <c r="J23" s="45"/>
      <c r="K23" s="45"/>
      <c r="L23" s="45"/>
    </row>
    <row r="24" ht="15.75" spans="1:12">
      <c r="A24" s="264" t="s">
        <v>122</v>
      </c>
      <c r="B24" s="265" t="s">
        <v>123</v>
      </c>
      <c r="C24" s="284">
        <f t="shared" ref="C24:I24" si="5">C25</f>
        <v>70000</v>
      </c>
      <c r="D24" s="262">
        <f t="shared" si="5"/>
        <v>70000</v>
      </c>
      <c r="E24" s="262">
        <f t="shared" si="5"/>
        <v>0</v>
      </c>
      <c r="F24" s="262">
        <f t="shared" si="5"/>
        <v>0</v>
      </c>
      <c r="G24" s="262">
        <f t="shared" si="5"/>
        <v>0</v>
      </c>
      <c r="H24" s="262">
        <f t="shared" si="5"/>
        <v>0</v>
      </c>
      <c r="I24" s="263">
        <f t="shared" si="5"/>
        <v>0</v>
      </c>
      <c r="K24" s="47"/>
      <c r="L24" s="47"/>
    </row>
    <row r="25" spans="1:12">
      <c r="A25" s="266">
        <v>212</v>
      </c>
      <c r="B25" s="267" t="s">
        <v>124</v>
      </c>
      <c r="C25" s="288">
        <v>70000</v>
      </c>
      <c r="D25" s="268">
        <v>70000</v>
      </c>
      <c r="E25" s="283">
        <v>0</v>
      </c>
      <c r="F25" s="287">
        <v>0</v>
      </c>
      <c r="G25" s="269">
        <v>0</v>
      </c>
      <c r="H25" s="270">
        <v>0</v>
      </c>
      <c r="I25" s="305">
        <f>F25-H25</f>
        <v>0</v>
      </c>
      <c r="K25" s="47"/>
      <c r="L25" s="47"/>
    </row>
    <row r="26" ht="15.75" spans="1:12">
      <c r="A26" s="264" t="s">
        <v>125</v>
      </c>
      <c r="B26" s="265" t="s">
        <v>126</v>
      </c>
      <c r="C26" s="289">
        <f t="shared" ref="C26:I26" si="6">SUM(C27:C32)</f>
        <v>380988083</v>
      </c>
      <c r="D26" s="262">
        <f t="shared" si="6"/>
        <v>400584752.88</v>
      </c>
      <c r="E26" s="262">
        <f t="shared" si="6"/>
        <v>24313006.05</v>
      </c>
      <c r="F26" s="262">
        <f t="shared" si="6"/>
        <v>354918101.69</v>
      </c>
      <c r="G26" s="262">
        <f t="shared" si="6"/>
        <v>61879708.62</v>
      </c>
      <c r="H26" s="262">
        <f t="shared" si="6"/>
        <v>304205142.44</v>
      </c>
      <c r="I26" s="263">
        <f t="shared" si="6"/>
        <v>50712959.25</v>
      </c>
      <c r="J26" s="45"/>
      <c r="K26" s="45"/>
      <c r="L26" s="45"/>
    </row>
    <row r="27" spans="1:12">
      <c r="A27" s="273">
        <v>241</v>
      </c>
      <c r="B27" s="274" t="s">
        <v>127</v>
      </c>
      <c r="C27" s="285">
        <v>17354879</v>
      </c>
      <c r="D27" s="277">
        <v>17079725</v>
      </c>
      <c r="E27" s="269">
        <v>516092.56</v>
      </c>
      <c r="F27" s="269">
        <v>13004047.46</v>
      </c>
      <c r="G27" s="269">
        <v>2162415.67</v>
      </c>
      <c r="H27" s="270">
        <v>11977922.13</v>
      </c>
      <c r="I27" s="305">
        <f t="shared" ref="I27:I32" si="7">F27-H27</f>
        <v>1026125.33</v>
      </c>
      <c r="J27" s="45"/>
      <c r="K27" s="45"/>
      <c r="L27" s="45"/>
    </row>
    <row r="28" spans="1:12">
      <c r="A28" s="273">
        <v>242</v>
      </c>
      <c r="B28" s="274" t="s">
        <v>128</v>
      </c>
      <c r="C28" s="285">
        <v>10885489</v>
      </c>
      <c r="D28" s="277">
        <v>13548202</v>
      </c>
      <c r="E28" s="269">
        <v>1743587.1</v>
      </c>
      <c r="F28" s="269">
        <v>13408483.09</v>
      </c>
      <c r="G28" s="269">
        <v>3018455.69</v>
      </c>
      <c r="H28" s="270">
        <v>12085223.92</v>
      </c>
      <c r="I28" s="305">
        <f t="shared" si="7"/>
        <v>1323259.17</v>
      </c>
      <c r="J28" s="45"/>
      <c r="K28" s="45"/>
      <c r="L28" s="45"/>
    </row>
    <row r="29" spans="1:12">
      <c r="A29" s="273">
        <v>243</v>
      </c>
      <c r="B29" s="274" t="s">
        <v>129</v>
      </c>
      <c r="C29" s="285">
        <v>83237642</v>
      </c>
      <c r="D29" s="277">
        <v>90384909</v>
      </c>
      <c r="E29" s="269">
        <v>2943681.48</v>
      </c>
      <c r="F29" s="269">
        <v>81860941.05</v>
      </c>
      <c r="G29" s="269">
        <v>14045194.86</v>
      </c>
      <c r="H29" s="270">
        <v>74660416.38</v>
      </c>
      <c r="I29" s="305">
        <f t="shared" si="7"/>
        <v>7200524.67</v>
      </c>
      <c r="J29" s="45"/>
      <c r="K29" s="45"/>
      <c r="L29" s="45"/>
    </row>
    <row r="30" spans="1:12">
      <c r="A30" s="273">
        <v>244</v>
      </c>
      <c r="B30" s="274" t="s">
        <v>130</v>
      </c>
      <c r="C30" s="285">
        <v>192402275</v>
      </c>
      <c r="D30" s="277">
        <v>205254029.88</v>
      </c>
      <c r="E30" s="269">
        <v>9821410.04</v>
      </c>
      <c r="F30" s="269">
        <v>183395998.94</v>
      </c>
      <c r="G30" s="269">
        <v>31342240.82</v>
      </c>
      <c r="H30" s="270">
        <v>148331394.46</v>
      </c>
      <c r="I30" s="305">
        <f t="shared" si="7"/>
        <v>35064604.48</v>
      </c>
      <c r="J30" s="45"/>
      <c r="K30" s="45"/>
      <c r="L30" s="45"/>
    </row>
    <row r="31" spans="1:12">
      <c r="A31" s="273">
        <v>122</v>
      </c>
      <c r="B31" s="274" t="s">
        <v>112</v>
      </c>
      <c r="C31" s="285">
        <v>62125242</v>
      </c>
      <c r="D31" s="277">
        <v>59335331</v>
      </c>
      <c r="E31" s="269">
        <v>8104246.31</v>
      </c>
      <c r="F31" s="269">
        <v>48461527.57</v>
      </c>
      <c r="G31" s="269">
        <v>8989379.47</v>
      </c>
      <c r="H31" s="270">
        <v>45473537.83</v>
      </c>
      <c r="I31" s="305">
        <f t="shared" si="7"/>
        <v>2987989.74</v>
      </c>
      <c r="J31" s="45"/>
      <c r="K31" s="45"/>
      <c r="L31" s="45"/>
    </row>
    <row r="32" spans="1:12">
      <c r="A32" s="266">
        <v>331</v>
      </c>
      <c r="B32" s="267" t="s">
        <v>131</v>
      </c>
      <c r="C32" s="285">
        <v>14982556</v>
      </c>
      <c r="D32" s="268">
        <v>14982556</v>
      </c>
      <c r="E32" s="269">
        <v>1183988.56</v>
      </c>
      <c r="F32" s="269">
        <v>14787103.58</v>
      </c>
      <c r="G32" s="269">
        <v>2322022.11</v>
      </c>
      <c r="H32" s="283">
        <v>11676647.72</v>
      </c>
      <c r="I32" s="305">
        <f t="shared" si="7"/>
        <v>3110455.86</v>
      </c>
      <c r="J32" s="45"/>
      <c r="K32" s="45"/>
      <c r="L32" s="45"/>
    </row>
    <row r="33" ht="15.75" spans="1:12">
      <c r="A33" s="264" t="s">
        <v>132</v>
      </c>
      <c r="B33" s="265" t="s">
        <v>133</v>
      </c>
      <c r="C33" s="284">
        <f t="shared" ref="C33:I33" si="8">C34</f>
        <v>1345530000</v>
      </c>
      <c r="D33" s="262">
        <f t="shared" si="8"/>
        <v>1525854200</v>
      </c>
      <c r="E33" s="262">
        <f t="shared" si="8"/>
        <v>103213559.45</v>
      </c>
      <c r="F33" s="262">
        <f t="shared" si="8"/>
        <v>1419274085.52</v>
      </c>
      <c r="G33" s="262">
        <f t="shared" si="8"/>
        <v>216745946.3</v>
      </c>
      <c r="H33" s="262">
        <f t="shared" si="8"/>
        <v>1131342987.03</v>
      </c>
      <c r="I33" s="263">
        <f t="shared" si="8"/>
        <v>287931098.49</v>
      </c>
      <c r="J33" s="45"/>
      <c r="K33" s="45"/>
      <c r="L33" s="45"/>
    </row>
    <row r="34" spans="1:12">
      <c r="A34" s="266">
        <v>272</v>
      </c>
      <c r="B34" s="274" t="s">
        <v>134</v>
      </c>
      <c r="C34" s="285">
        <v>1345530000</v>
      </c>
      <c r="D34" s="268">
        <v>1525854200</v>
      </c>
      <c r="E34" s="269">
        <v>103213559.45</v>
      </c>
      <c r="F34" s="269">
        <v>1419274085.52</v>
      </c>
      <c r="G34" s="269">
        <v>216745946.3</v>
      </c>
      <c r="H34" s="270">
        <v>1131342987.03</v>
      </c>
      <c r="I34" s="305">
        <f>F34-H34</f>
        <v>287931098.49</v>
      </c>
      <c r="J34" s="45"/>
      <c r="K34" s="45"/>
      <c r="L34" s="45"/>
    </row>
    <row r="35" ht="15.75" spans="1:12">
      <c r="A35" s="264" t="s">
        <v>135</v>
      </c>
      <c r="B35" s="265" t="s">
        <v>136</v>
      </c>
      <c r="C35" s="284">
        <f t="shared" ref="C35:I35" si="9">SUM(C36:C40)</f>
        <v>2179704348</v>
      </c>
      <c r="D35" s="262">
        <f t="shared" si="9"/>
        <v>2446583016.6</v>
      </c>
      <c r="E35" s="262">
        <f t="shared" si="9"/>
        <v>206467134.67</v>
      </c>
      <c r="F35" s="262">
        <f t="shared" si="9"/>
        <v>2044428425.95</v>
      </c>
      <c r="G35" s="262">
        <f t="shared" si="9"/>
        <v>358026909.08</v>
      </c>
      <c r="H35" s="262">
        <f t="shared" si="9"/>
        <v>1716343540.18</v>
      </c>
      <c r="I35" s="263">
        <f t="shared" si="9"/>
        <v>328084885.77</v>
      </c>
      <c r="J35" s="45"/>
      <c r="K35" s="45"/>
      <c r="L35" s="45"/>
    </row>
    <row r="36" spans="1:12">
      <c r="A36" s="273">
        <v>301</v>
      </c>
      <c r="B36" s="274" t="s">
        <v>137</v>
      </c>
      <c r="C36" s="285">
        <v>464481796</v>
      </c>
      <c r="D36" s="277">
        <v>547804643</v>
      </c>
      <c r="E36" s="269">
        <v>69833723.14</v>
      </c>
      <c r="F36" s="269">
        <v>417500255.11</v>
      </c>
      <c r="G36" s="269">
        <v>77862241.69</v>
      </c>
      <c r="H36" s="270">
        <v>378608324.37</v>
      </c>
      <c r="I36" s="305">
        <f>F36-H36</f>
        <v>38891930.74</v>
      </c>
      <c r="J36" s="45"/>
      <c r="K36" s="45"/>
      <c r="L36" s="45"/>
    </row>
    <row r="37" spans="1:12">
      <c r="A37" s="273">
        <v>302</v>
      </c>
      <c r="B37" s="274" t="s">
        <v>138</v>
      </c>
      <c r="C37" s="285">
        <v>1202310478</v>
      </c>
      <c r="D37" s="277">
        <v>1357882943.9</v>
      </c>
      <c r="E37" s="269">
        <v>98487425.55</v>
      </c>
      <c r="F37" s="269">
        <v>1171993303.65</v>
      </c>
      <c r="G37" s="269">
        <v>204309670.38</v>
      </c>
      <c r="H37" s="270">
        <v>957734694.72</v>
      </c>
      <c r="I37" s="305">
        <f>F37-H37</f>
        <v>214258608.93</v>
      </c>
      <c r="J37" s="45"/>
      <c r="K37" s="45"/>
      <c r="L37" s="45"/>
    </row>
    <row r="38" spans="1:12">
      <c r="A38" s="273">
        <v>305</v>
      </c>
      <c r="B38" s="274" t="s">
        <v>139</v>
      </c>
      <c r="C38" s="285">
        <v>61928939</v>
      </c>
      <c r="D38" s="277">
        <v>76782794</v>
      </c>
      <c r="E38" s="269">
        <v>10751154.62</v>
      </c>
      <c r="F38" s="269">
        <v>51710453.93</v>
      </c>
      <c r="G38" s="269">
        <v>9834927.28</v>
      </c>
      <c r="H38" s="270">
        <v>47657351.37</v>
      </c>
      <c r="I38" s="305">
        <f>F38-H38</f>
        <v>4053102.56</v>
      </c>
      <c r="J38" s="45"/>
      <c r="K38" s="45"/>
      <c r="L38" s="45"/>
    </row>
    <row r="39" spans="1:12">
      <c r="A39" s="273">
        <v>122</v>
      </c>
      <c r="B39" s="274" t="s">
        <v>112</v>
      </c>
      <c r="C39" s="285">
        <v>277105917</v>
      </c>
      <c r="D39" s="277">
        <v>285588909.34</v>
      </c>
      <c r="E39" s="269">
        <v>15578706.6</v>
      </c>
      <c r="F39" s="269">
        <v>239502104.67</v>
      </c>
      <c r="G39" s="269">
        <v>40035139.07</v>
      </c>
      <c r="H39" s="270">
        <v>199768737.9</v>
      </c>
      <c r="I39" s="305">
        <f>F39-H39</f>
        <v>39733366.77</v>
      </c>
      <c r="J39" s="45"/>
      <c r="K39" s="45"/>
      <c r="L39" s="45"/>
    </row>
    <row r="40" spans="1:12">
      <c r="A40" s="280"/>
      <c r="B40" s="267" t="s">
        <v>119</v>
      </c>
      <c r="C40" s="286">
        <v>173877218</v>
      </c>
      <c r="D40" s="283">
        <v>178523726.36</v>
      </c>
      <c r="E40" s="283">
        <v>11816124.76</v>
      </c>
      <c r="F40" s="283">
        <v>163722308.59</v>
      </c>
      <c r="G40" s="283">
        <v>25984930.66</v>
      </c>
      <c r="H40" s="283">
        <v>132574431.82</v>
      </c>
      <c r="I40" s="305">
        <f>F40-H40</f>
        <v>31147876.77</v>
      </c>
      <c r="J40" s="45"/>
      <c r="K40" s="45"/>
      <c r="L40" s="45"/>
    </row>
    <row r="41" ht="15.75" spans="1:12">
      <c r="A41" s="264" t="s">
        <v>140</v>
      </c>
      <c r="B41" s="265" t="s">
        <v>141</v>
      </c>
      <c r="C41" s="290">
        <v>12177310</v>
      </c>
      <c r="D41" s="291">
        <v>18149127.34</v>
      </c>
      <c r="E41" s="291">
        <v>2383967.58</v>
      </c>
      <c r="F41" s="291">
        <v>12067839.03</v>
      </c>
      <c r="G41" s="291">
        <v>2297147.87</v>
      </c>
      <c r="H41" s="291">
        <v>9691179</v>
      </c>
      <c r="I41" s="306">
        <f>SUM(I42:I43)</f>
        <v>2376660.03</v>
      </c>
      <c r="J41" s="45"/>
      <c r="K41" s="45"/>
      <c r="L41" s="45"/>
    </row>
    <row r="42" spans="1:12">
      <c r="A42" s="273">
        <v>334</v>
      </c>
      <c r="B42" s="274" t="s">
        <v>142</v>
      </c>
      <c r="C42" s="285">
        <v>430000</v>
      </c>
      <c r="D42" s="277">
        <v>3988369</v>
      </c>
      <c r="E42" s="269">
        <v>612333.34</v>
      </c>
      <c r="F42" s="269">
        <v>828373.34</v>
      </c>
      <c r="G42" s="269">
        <v>367507.64</v>
      </c>
      <c r="H42" s="270">
        <v>583547.64</v>
      </c>
      <c r="I42" s="305">
        <f>F42-H42</f>
        <v>244825.7</v>
      </c>
      <c r="J42" s="45"/>
      <c r="K42" s="45"/>
      <c r="L42" s="45"/>
    </row>
    <row r="43" spans="1:12">
      <c r="A43" s="266">
        <v>122</v>
      </c>
      <c r="B43" s="267" t="s">
        <v>112</v>
      </c>
      <c r="C43" s="288">
        <v>11747310</v>
      </c>
      <c r="D43" s="287">
        <v>14160758.34</v>
      </c>
      <c r="E43" s="269">
        <v>1771634.24</v>
      </c>
      <c r="F43" s="269">
        <v>11239465.69</v>
      </c>
      <c r="G43" s="269">
        <v>1929640.23</v>
      </c>
      <c r="H43" s="270">
        <v>9107631.36</v>
      </c>
      <c r="I43" s="305">
        <f>F43-H43</f>
        <v>2131834.33</v>
      </c>
      <c r="J43" s="45"/>
      <c r="K43" s="45"/>
      <c r="L43" s="45"/>
    </row>
    <row r="44" ht="15.75" spans="1:12">
      <c r="A44" s="292" t="s">
        <v>143</v>
      </c>
      <c r="B44" s="293" t="s">
        <v>144</v>
      </c>
      <c r="C44" s="284">
        <f t="shared" ref="C44:I44" si="10">SUM(C45:C52)</f>
        <v>2086638934</v>
      </c>
      <c r="D44" s="261">
        <f t="shared" si="10"/>
        <v>2165609837</v>
      </c>
      <c r="E44" s="262">
        <f t="shared" si="10"/>
        <v>186135849.13</v>
      </c>
      <c r="F44" s="262">
        <f t="shared" si="10"/>
        <v>1879369259.88</v>
      </c>
      <c r="G44" s="262">
        <f t="shared" si="10"/>
        <v>344940500.08</v>
      </c>
      <c r="H44" s="262">
        <f t="shared" si="10"/>
        <v>1617074465.74</v>
      </c>
      <c r="I44" s="262">
        <f t="shared" si="10"/>
        <v>262294794.14</v>
      </c>
      <c r="J44" s="45"/>
      <c r="K44" s="45"/>
      <c r="L44" s="45"/>
    </row>
    <row r="45" spans="1:12">
      <c r="A45" s="294">
        <v>122</v>
      </c>
      <c r="B45" s="295" t="s">
        <v>112</v>
      </c>
      <c r="C45" s="296">
        <v>65323440</v>
      </c>
      <c r="D45" s="277">
        <v>76445079</v>
      </c>
      <c r="E45" s="269">
        <v>14948020.74</v>
      </c>
      <c r="F45" s="269">
        <v>63864424.15</v>
      </c>
      <c r="G45" s="269">
        <v>18272747.81</v>
      </c>
      <c r="H45" s="270">
        <v>57086587.79</v>
      </c>
      <c r="I45" s="305">
        <f t="shared" ref="I45:I52" si="11">F45-H45</f>
        <v>6777836.36</v>
      </c>
      <c r="J45" s="45"/>
      <c r="K45" s="45"/>
      <c r="L45" s="45"/>
    </row>
    <row r="46" spans="1:12">
      <c r="A46" s="294">
        <v>306</v>
      </c>
      <c r="B46" s="295" t="s">
        <v>145</v>
      </c>
      <c r="C46" s="296">
        <v>327007590</v>
      </c>
      <c r="D46" s="277">
        <v>354338955</v>
      </c>
      <c r="E46" s="269">
        <v>36241672.25</v>
      </c>
      <c r="F46" s="269">
        <v>315253221.98</v>
      </c>
      <c r="G46" s="269">
        <v>59575698.05</v>
      </c>
      <c r="H46" s="270">
        <v>246960334.48</v>
      </c>
      <c r="I46" s="305">
        <f t="shared" si="11"/>
        <v>68292887.5</v>
      </c>
      <c r="J46" s="45"/>
      <c r="K46" s="45"/>
      <c r="L46" s="45"/>
    </row>
    <row r="47" ht="15.75" customHeight="1" spans="1:12">
      <c r="A47" s="294">
        <v>361</v>
      </c>
      <c r="B47" s="295" t="s">
        <v>146</v>
      </c>
      <c r="C47" s="296">
        <v>537337859</v>
      </c>
      <c r="D47" s="277">
        <v>498493542</v>
      </c>
      <c r="E47" s="269">
        <v>52757519.84</v>
      </c>
      <c r="F47" s="269">
        <v>421014860.95</v>
      </c>
      <c r="G47" s="269">
        <v>67125692.33</v>
      </c>
      <c r="H47" s="270">
        <v>378868290.02</v>
      </c>
      <c r="I47" s="305">
        <f t="shared" si="11"/>
        <v>42146570.93</v>
      </c>
      <c r="J47" s="45"/>
      <c r="K47" s="45"/>
      <c r="L47" s="45"/>
    </row>
    <row r="48" spans="1:12">
      <c r="A48" s="294">
        <v>362</v>
      </c>
      <c r="B48" s="295" t="s">
        <v>147</v>
      </c>
      <c r="C48" s="296">
        <v>1712503</v>
      </c>
      <c r="D48" s="277">
        <v>2370503</v>
      </c>
      <c r="E48" s="269">
        <v>539308</v>
      </c>
      <c r="F48" s="269">
        <v>2176366.7</v>
      </c>
      <c r="G48" s="269">
        <v>443781.08</v>
      </c>
      <c r="H48" s="270">
        <v>443781.08</v>
      </c>
      <c r="I48" s="305">
        <f t="shared" si="11"/>
        <v>1732585.62</v>
      </c>
      <c r="J48" s="45"/>
      <c r="K48" s="45"/>
      <c r="L48" s="45"/>
    </row>
    <row r="49" spans="1:12">
      <c r="A49" s="294">
        <v>363</v>
      </c>
      <c r="B49" s="295" t="s">
        <v>148</v>
      </c>
      <c r="C49" s="296">
        <v>26803000</v>
      </c>
      <c r="D49" s="277">
        <v>27860000</v>
      </c>
      <c r="E49" s="269">
        <v>4050495.71</v>
      </c>
      <c r="F49" s="269">
        <v>25458380.67</v>
      </c>
      <c r="G49" s="269">
        <v>5010033.69</v>
      </c>
      <c r="H49" s="270">
        <v>24234740.63</v>
      </c>
      <c r="I49" s="305">
        <f t="shared" si="11"/>
        <v>1223640.04</v>
      </c>
      <c r="J49" s="45"/>
      <c r="K49" s="45"/>
      <c r="L49" s="45"/>
    </row>
    <row r="50" ht="10.5" customHeight="1" spans="1:12">
      <c r="A50" s="294">
        <v>365</v>
      </c>
      <c r="B50" s="295" t="s">
        <v>149</v>
      </c>
      <c r="C50" s="296">
        <v>1039163973</v>
      </c>
      <c r="D50" s="277">
        <v>1104194460</v>
      </c>
      <c r="E50" s="269">
        <v>69629945.1</v>
      </c>
      <c r="F50" s="269">
        <v>959663856.89</v>
      </c>
      <c r="G50" s="269">
        <v>175746512.56</v>
      </c>
      <c r="H50" s="270">
        <v>836480416.92</v>
      </c>
      <c r="I50" s="305">
        <f t="shared" si="11"/>
        <v>123183439.97</v>
      </c>
      <c r="J50" s="45"/>
      <c r="K50" s="45"/>
      <c r="L50" s="45"/>
    </row>
    <row r="51" spans="1:12">
      <c r="A51" s="294">
        <v>366</v>
      </c>
      <c r="B51" s="295" t="s">
        <v>150</v>
      </c>
      <c r="C51" s="296">
        <v>30440353</v>
      </c>
      <c r="D51" s="277">
        <v>43797342</v>
      </c>
      <c r="E51" s="269">
        <v>8677641.48</v>
      </c>
      <c r="F51" s="269">
        <v>36716788.47</v>
      </c>
      <c r="G51" s="269">
        <v>7273216.76</v>
      </c>
      <c r="H51" s="270">
        <v>31676266.58</v>
      </c>
      <c r="I51" s="305">
        <f t="shared" si="11"/>
        <v>5040521.89</v>
      </c>
      <c r="J51" s="45"/>
      <c r="K51" s="45"/>
      <c r="L51" s="45"/>
    </row>
    <row r="52" spans="1:12">
      <c r="A52" s="297">
        <v>367</v>
      </c>
      <c r="B52" s="298" t="s">
        <v>151</v>
      </c>
      <c r="C52" s="299">
        <v>58850216</v>
      </c>
      <c r="D52" s="287">
        <v>58109956</v>
      </c>
      <c r="E52" s="269">
        <v>-708753.99</v>
      </c>
      <c r="F52" s="269">
        <v>55221360.07</v>
      </c>
      <c r="G52" s="269">
        <v>11492817.8</v>
      </c>
      <c r="H52" s="270">
        <v>41324048.24</v>
      </c>
      <c r="I52" s="305">
        <f t="shared" si="11"/>
        <v>13897311.83</v>
      </c>
      <c r="J52" s="45"/>
      <c r="K52" s="45"/>
      <c r="L52" s="45"/>
    </row>
    <row r="53" ht="15.75" spans="1:12">
      <c r="A53" s="264" t="s">
        <v>152</v>
      </c>
      <c r="B53" s="265" t="s">
        <v>153</v>
      </c>
      <c r="C53" s="300">
        <f t="shared" ref="C53:I53" si="12">SUM(C54:C56)</f>
        <v>120539942</v>
      </c>
      <c r="D53" s="262">
        <f t="shared" si="12"/>
        <v>136381285.94</v>
      </c>
      <c r="E53" s="262">
        <f t="shared" si="12"/>
        <v>15756516.8</v>
      </c>
      <c r="F53" s="262">
        <f t="shared" si="12"/>
        <v>116625931.42</v>
      </c>
      <c r="G53" s="262">
        <f t="shared" si="12"/>
        <v>16407948.57</v>
      </c>
      <c r="H53" s="262">
        <f t="shared" si="12"/>
        <v>106940485.18</v>
      </c>
      <c r="I53" s="263">
        <f t="shared" si="12"/>
        <v>9685446.23999999</v>
      </c>
      <c r="J53" s="45"/>
      <c r="K53" s="45"/>
      <c r="L53" s="45"/>
    </row>
    <row r="54" spans="1:12">
      <c r="A54" s="273">
        <v>392</v>
      </c>
      <c r="B54" s="274" t="s">
        <v>154</v>
      </c>
      <c r="C54" s="285">
        <v>40261138</v>
      </c>
      <c r="D54" s="277">
        <v>58987607.94</v>
      </c>
      <c r="E54" s="269">
        <v>5757990.52</v>
      </c>
      <c r="F54" s="269">
        <v>52149015.62</v>
      </c>
      <c r="G54" s="269">
        <v>5454516.39</v>
      </c>
      <c r="H54" s="270">
        <v>49254674.46</v>
      </c>
      <c r="I54" s="305">
        <f>F54-H54</f>
        <v>2894341.16</v>
      </c>
      <c r="J54" s="45"/>
      <c r="K54" s="45"/>
      <c r="L54" s="45"/>
    </row>
    <row r="55" spans="1:12">
      <c r="A55" s="273">
        <v>122</v>
      </c>
      <c r="B55" s="274" t="s">
        <v>112</v>
      </c>
      <c r="C55" s="285">
        <v>74082814</v>
      </c>
      <c r="D55" s="277">
        <v>71227688</v>
      </c>
      <c r="E55" s="269">
        <v>9489449.77</v>
      </c>
      <c r="F55" s="269">
        <v>58578925.53</v>
      </c>
      <c r="G55" s="269">
        <v>10006935.32</v>
      </c>
      <c r="H55" s="270">
        <v>52745607.52</v>
      </c>
      <c r="I55" s="305">
        <f>F55-H55</f>
        <v>5833318.01</v>
      </c>
      <c r="J55" s="45"/>
      <c r="K55" s="45"/>
      <c r="L55" s="45"/>
    </row>
    <row r="56" spans="1:12">
      <c r="A56" s="266">
        <v>331</v>
      </c>
      <c r="B56" s="267" t="s">
        <v>131</v>
      </c>
      <c r="C56" s="288">
        <v>6195990</v>
      </c>
      <c r="D56" s="287">
        <v>6165990</v>
      </c>
      <c r="E56" s="269">
        <v>509076.51</v>
      </c>
      <c r="F56" s="269">
        <v>5897990.27</v>
      </c>
      <c r="G56" s="269">
        <v>946496.86</v>
      </c>
      <c r="H56" s="270">
        <v>4940203.2</v>
      </c>
      <c r="I56" s="305">
        <f>F56-H56</f>
        <v>957787.069999999</v>
      </c>
      <c r="J56" s="45"/>
      <c r="K56" s="45"/>
      <c r="L56" s="45"/>
    </row>
    <row r="57" ht="15.75" spans="1:12">
      <c r="A57" s="264" t="s">
        <v>155</v>
      </c>
      <c r="B57" s="265" t="s">
        <v>156</v>
      </c>
      <c r="C57" s="284">
        <f t="shared" ref="C57:I57" si="13">SUM(C58:C60)</f>
        <v>2824925</v>
      </c>
      <c r="D57" s="284">
        <f t="shared" si="13"/>
        <v>2685464</v>
      </c>
      <c r="E57" s="284">
        <f t="shared" si="13"/>
        <v>7440</v>
      </c>
      <c r="F57" s="284">
        <f t="shared" si="13"/>
        <v>2382311.95</v>
      </c>
      <c r="G57" s="284">
        <f t="shared" si="13"/>
        <v>140159.3</v>
      </c>
      <c r="H57" s="284">
        <f t="shared" si="13"/>
        <v>1826417.36</v>
      </c>
      <c r="I57" s="261">
        <f t="shared" si="13"/>
        <v>7571192.12</v>
      </c>
      <c r="J57" s="45"/>
      <c r="K57" s="45"/>
      <c r="L57" s="45"/>
    </row>
    <row r="58" ht="15" spans="1:12">
      <c r="A58" s="294">
        <v>122</v>
      </c>
      <c r="B58" s="295" t="s">
        <v>112</v>
      </c>
      <c r="C58" s="289">
        <v>1000</v>
      </c>
      <c r="D58" s="301">
        <v>1000</v>
      </c>
      <c r="E58" s="302">
        <v>0</v>
      </c>
      <c r="F58" s="302">
        <v>0</v>
      </c>
      <c r="G58" s="302">
        <v>0</v>
      </c>
      <c r="H58" s="301">
        <v>0</v>
      </c>
      <c r="I58" s="301">
        <v>7015297.53</v>
      </c>
      <c r="J58" s="45"/>
      <c r="K58" s="45"/>
      <c r="L58" s="45"/>
    </row>
    <row r="59" ht="15.75" customHeight="1" spans="1:12">
      <c r="A59" s="273">
        <v>422</v>
      </c>
      <c r="B59" s="274" t="s">
        <v>157</v>
      </c>
      <c r="C59" s="285">
        <v>1663105</v>
      </c>
      <c r="D59" s="277">
        <v>1683644</v>
      </c>
      <c r="E59" s="269">
        <v>0</v>
      </c>
      <c r="F59" s="269">
        <v>1577717.98</v>
      </c>
      <c r="G59" s="269">
        <v>70159.3</v>
      </c>
      <c r="H59" s="270">
        <v>1082622.03</v>
      </c>
      <c r="I59" s="270">
        <f>F59-H59</f>
        <v>495095.95</v>
      </c>
      <c r="J59" s="45"/>
      <c r="K59" s="45"/>
      <c r="L59" s="45"/>
    </row>
    <row r="60" spans="1:12">
      <c r="A60" s="266">
        <v>242</v>
      </c>
      <c r="B60" s="267" t="s">
        <v>128</v>
      </c>
      <c r="C60" s="288">
        <v>1160820</v>
      </c>
      <c r="D60" s="287">
        <v>1000820</v>
      </c>
      <c r="E60" s="269">
        <v>7440</v>
      </c>
      <c r="F60" s="269">
        <v>804593.97</v>
      </c>
      <c r="G60" s="269">
        <v>70000</v>
      </c>
      <c r="H60" s="270">
        <v>743795.33</v>
      </c>
      <c r="I60" s="283">
        <f>F60-H60</f>
        <v>60798.64</v>
      </c>
      <c r="J60" s="45"/>
      <c r="K60" s="87"/>
      <c r="L60" s="45"/>
    </row>
    <row r="61" ht="15" spans="1:12">
      <c r="A61" s="53" t="s">
        <v>158</v>
      </c>
      <c r="B61" s="265" t="s">
        <v>159</v>
      </c>
      <c r="C61" s="284">
        <f t="shared" ref="C61:I61" si="14">SUM(C62:C65)</f>
        <v>1066082513</v>
      </c>
      <c r="D61" s="262">
        <f t="shared" si="14"/>
        <v>1187358526.95</v>
      </c>
      <c r="E61" s="262">
        <f t="shared" si="14"/>
        <v>108456576.65</v>
      </c>
      <c r="F61" s="262">
        <f t="shared" si="14"/>
        <v>1045180237</v>
      </c>
      <c r="G61" s="262">
        <f t="shared" si="14"/>
        <v>176396556.47</v>
      </c>
      <c r="H61" s="262">
        <f t="shared" si="14"/>
        <v>889016112.5</v>
      </c>
      <c r="I61" s="263">
        <f t="shared" si="14"/>
        <v>156164124.5</v>
      </c>
      <c r="J61" s="45"/>
      <c r="K61" s="87"/>
      <c r="L61" s="45"/>
    </row>
    <row r="62" spans="1:12">
      <c r="A62" s="273">
        <v>451</v>
      </c>
      <c r="B62" s="274" t="s">
        <v>160</v>
      </c>
      <c r="C62" s="285">
        <v>251349180</v>
      </c>
      <c r="D62" s="277">
        <v>305654837.95</v>
      </c>
      <c r="E62" s="269">
        <v>5933530.35</v>
      </c>
      <c r="F62" s="269">
        <v>224955127.75</v>
      </c>
      <c r="G62" s="269">
        <v>27288222.68</v>
      </c>
      <c r="H62" s="270">
        <v>154898627.1</v>
      </c>
      <c r="I62" s="305">
        <f>F62-H62</f>
        <v>70056500.65</v>
      </c>
      <c r="J62" s="45"/>
      <c r="K62" s="87"/>
      <c r="L62" s="45"/>
    </row>
    <row r="63" spans="1:12">
      <c r="A63" s="273">
        <v>452</v>
      </c>
      <c r="B63" s="274" t="s">
        <v>161</v>
      </c>
      <c r="C63" s="285">
        <v>676874277</v>
      </c>
      <c r="D63" s="277">
        <v>743241444</v>
      </c>
      <c r="E63" s="269">
        <v>84211938.1</v>
      </c>
      <c r="F63" s="269">
        <v>707382137.29</v>
      </c>
      <c r="G63" s="269">
        <v>127932880.07</v>
      </c>
      <c r="H63" s="270">
        <v>628457607.88</v>
      </c>
      <c r="I63" s="305">
        <f t="shared" ref="I63:I68" si="15">F63-H63</f>
        <v>78924529.41</v>
      </c>
      <c r="J63" s="45"/>
      <c r="K63" s="87"/>
      <c r="L63" s="45"/>
    </row>
    <row r="64" spans="1:12">
      <c r="A64" s="273">
        <v>122</v>
      </c>
      <c r="B64" s="274" t="s">
        <v>112</v>
      </c>
      <c r="C64" s="285">
        <v>108354624</v>
      </c>
      <c r="D64" s="277">
        <v>108455987</v>
      </c>
      <c r="E64" s="269">
        <v>16451892.61</v>
      </c>
      <c r="F64" s="269">
        <v>85441539.93</v>
      </c>
      <c r="G64" s="269">
        <v>17031230.59</v>
      </c>
      <c r="H64" s="270">
        <v>84241411.55</v>
      </c>
      <c r="I64" s="305">
        <f t="shared" si="15"/>
        <v>1200128.38000001</v>
      </c>
      <c r="J64" s="45"/>
      <c r="K64" s="87"/>
      <c r="L64" s="45"/>
    </row>
    <row r="65" spans="1:12">
      <c r="A65" s="307"/>
      <c r="B65" s="267" t="s">
        <v>119</v>
      </c>
      <c r="C65" s="286">
        <v>29504432</v>
      </c>
      <c r="D65" s="283">
        <v>30006258</v>
      </c>
      <c r="E65" s="283">
        <v>1859215.59</v>
      </c>
      <c r="F65" s="283">
        <v>27401432.03</v>
      </c>
      <c r="G65" s="283">
        <v>4144223.13</v>
      </c>
      <c r="H65" s="283">
        <v>21418465.97</v>
      </c>
      <c r="I65" s="305">
        <f t="shared" si="15"/>
        <v>5982966.06</v>
      </c>
      <c r="J65" s="45"/>
      <c r="K65" s="87"/>
      <c r="L65" s="45"/>
    </row>
    <row r="66" ht="15.75" spans="1:12">
      <c r="A66" s="308" t="s">
        <v>162</v>
      </c>
      <c r="B66" s="265" t="s">
        <v>163</v>
      </c>
      <c r="C66" s="261">
        <f t="shared" ref="C66:I66" si="16">SUM(C67:C68)</f>
        <v>64128208</v>
      </c>
      <c r="D66" s="272">
        <f t="shared" si="16"/>
        <v>64336208</v>
      </c>
      <c r="E66" s="262">
        <f t="shared" si="16"/>
        <v>12915246.65</v>
      </c>
      <c r="F66" s="272">
        <f t="shared" si="16"/>
        <v>53987520.29</v>
      </c>
      <c r="G66" s="262">
        <f t="shared" si="16"/>
        <v>10676367.35</v>
      </c>
      <c r="H66" s="272">
        <f t="shared" si="16"/>
        <v>50042729.35</v>
      </c>
      <c r="I66" s="262">
        <f t="shared" si="16"/>
        <v>3944790.94</v>
      </c>
      <c r="J66" s="45"/>
      <c r="K66" s="87"/>
      <c r="L66" s="45"/>
    </row>
    <row r="67" spans="1:12">
      <c r="A67" s="294">
        <v>482</v>
      </c>
      <c r="B67" s="274" t="s">
        <v>164</v>
      </c>
      <c r="C67" s="275">
        <v>62002087</v>
      </c>
      <c r="D67" s="309">
        <v>62210087</v>
      </c>
      <c r="E67" s="270">
        <v>12818830.64</v>
      </c>
      <c r="F67" s="310">
        <v>52054003.94</v>
      </c>
      <c r="G67" s="270">
        <v>10276275.72</v>
      </c>
      <c r="H67" s="310">
        <v>48753374.55</v>
      </c>
      <c r="I67" s="270">
        <f t="shared" si="15"/>
        <v>3300629.39</v>
      </c>
      <c r="J67" s="47"/>
      <c r="K67" s="47"/>
      <c r="L67" s="47"/>
    </row>
    <row r="68" spans="1:11">
      <c r="A68" s="256"/>
      <c r="B68" s="267" t="s">
        <v>119</v>
      </c>
      <c r="C68" s="311">
        <v>2126121</v>
      </c>
      <c r="D68" s="312">
        <v>2126121</v>
      </c>
      <c r="E68" s="311">
        <v>96416.01</v>
      </c>
      <c r="F68" s="313">
        <v>1933516.35</v>
      </c>
      <c r="G68" s="280">
        <v>400091.63</v>
      </c>
      <c r="H68" s="313">
        <v>1289354.8</v>
      </c>
      <c r="I68" s="283">
        <f t="shared" si="15"/>
        <v>644161.55</v>
      </c>
      <c r="K68" s="90"/>
    </row>
    <row r="69" ht="15.75" spans="1:9">
      <c r="A69" s="314" t="s">
        <v>165</v>
      </c>
      <c r="B69" s="265" t="s">
        <v>166</v>
      </c>
      <c r="C69" s="284">
        <f t="shared" ref="C69:I69" si="17">SUM(C70:C71)</f>
        <v>30734327</v>
      </c>
      <c r="D69" s="262">
        <f t="shared" si="17"/>
        <v>45815321.77</v>
      </c>
      <c r="E69" s="262">
        <f t="shared" si="17"/>
        <v>4973029.79</v>
      </c>
      <c r="F69" s="262">
        <f t="shared" si="17"/>
        <v>29399290.98</v>
      </c>
      <c r="G69" s="262">
        <f t="shared" si="17"/>
        <v>6717935.02</v>
      </c>
      <c r="H69" s="262">
        <f t="shared" si="17"/>
        <v>24750902.78</v>
      </c>
      <c r="I69" s="263">
        <f t="shared" si="17"/>
        <v>4648388.2</v>
      </c>
    </row>
    <row r="70" spans="1:12">
      <c r="A70" s="294">
        <v>541</v>
      </c>
      <c r="B70" s="274" t="s">
        <v>167</v>
      </c>
      <c r="C70" s="285">
        <v>30389402</v>
      </c>
      <c r="D70" s="277">
        <v>45550141.63</v>
      </c>
      <c r="E70" s="269">
        <v>4991148.62</v>
      </c>
      <c r="F70" s="269">
        <v>29235747.93</v>
      </c>
      <c r="G70" s="269">
        <v>6704561.01</v>
      </c>
      <c r="H70" s="270">
        <v>24630577.01</v>
      </c>
      <c r="I70" s="305">
        <f>F70-H70</f>
        <v>4605170.92</v>
      </c>
      <c r="J70" s="45"/>
      <c r="K70" s="45"/>
      <c r="L70" s="45"/>
    </row>
    <row r="71" spans="1:12">
      <c r="A71" s="256"/>
      <c r="B71" s="267" t="s">
        <v>119</v>
      </c>
      <c r="C71" s="286">
        <v>344925</v>
      </c>
      <c r="D71" s="281">
        <v>265180.14</v>
      </c>
      <c r="E71" s="269">
        <v>-18118.83</v>
      </c>
      <c r="F71" s="269">
        <v>163543.05</v>
      </c>
      <c r="G71" s="269">
        <v>13374.01</v>
      </c>
      <c r="H71" s="283">
        <v>120325.77</v>
      </c>
      <c r="I71" s="305">
        <f>F71-H71</f>
        <v>43217.28</v>
      </c>
      <c r="J71" s="45"/>
      <c r="K71" s="45"/>
      <c r="L71" s="45"/>
    </row>
    <row r="72" ht="15.75" spans="1:12">
      <c r="A72" s="264" t="s">
        <v>168</v>
      </c>
      <c r="B72" s="265" t="s">
        <v>169</v>
      </c>
      <c r="C72" s="284">
        <f t="shared" ref="C72:I72" si="18">C73</f>
        <v>322000</v>
      </c>
      <c r="D72" s="262">
        <f t="shared" si="18"/>
        <v>287000</v>
      </c>
      <c r="E72" s="262">
        <f t="shared" si="18"/>
        <v>0</v>
      </c>
      <c r="F72" s="262">
        <f t="shared" si="18"/>
        <v>227760.46</v>
      </c>
      <c r="G72" s="262">
        <f t="shared" si="18"/>
        <v>0</v>
      </c>
      <c r="H72" s="262">
        <f t="shared" si="18"/>
        <v>227760.46</v>
      </c>
      <c r="I72" s="263">
        <f t="shared" si="18"/>
        <v>0</v>
      </c>
      <c r="J72" s="45"/>
      <c r="K72" s="45"/>
      <c r="L72" s="45"/>
    </row>
    <row r="73" spans="1:12">
      <c r="A73" s="266">
        <v>573</v>
      </c>
      <c r="B73" s="267" t="s">
        <v>170</v>
      </c>
      <c r="C73" s="288">
        <v>322000</v>
      </c>
      <c r="D73" s="288">
        <v>287000</v>
      </c>
      <c r="E73" s="269">
        <v>0</v>
      </c>
      <c r="F73" s="269">
        <v>227760.46</v>
      </c>
      <c r="G73" s="269">
        <v>0</v>
      </c>
      <c r="H73" s="270">
        <v>227760.46</v>
      </c>
      <c r="I73" s="305">
        <f>F73-H73</f>
        <v>0</v>
      </c>
      <c r="J73" s="45"/>
      <c r="K73" s="45"/>
      <c r="L73" s="45"/>
    </row>
    <row r="74" ht="15.75" spans="1:12">
      <c r="A74" s="292" t="s">
        <v>171</v>
      </c>
      <c r="B74" s="265" t="s">
        <v>172</v>
      </c>
      <c r="C74" s="284">
        <f t="shared" ref="C74:I74" si="19">C75</f>
        <v>50000</v>
      </c>
      <c r="D74" s="262">
        <f t="shared" si="19"/>
        <v>50000</v>
      </c>
      <c r="E74" s="262">
        <f t="shared" si="19"/>
        <v>0</v>
      </c>
      <c r="F74" s="262">
        <f t="shared" si="19"/>
        <v>41269</v>
      </c>
      <c r="G74" s="262">
        <f t="shared" si="19"/>
        <v>41269</v>
      </c>
      <c r="H74" s="262">
        <f t="shared" si="19"/>
        <v>41269</v>
      </c>
      <c r="I74" s="263">
        <f t="shared" si="19"/>
        <v>0</v>
      </c>
      <c r="J74" s="45"/>
      <c r="K74" s="45"/>
      <c r="L74" s="45"/>
    </row>
    <row r="75" spans="1:12">
      <c r="A75" s="297">
        <v>606</v>
      </c>
      <c r="B75" s="267" t="s">
        <v>173</v>
      </c>
      <c r="C75" s="288">
        <v>50000</v>
      </c>
      <c r="D75" s="288">
        <v>50000</v>
      </c>
      <c r="E75" s="269">
        <v>0</v>
      </c>
      <c r="F75" s="269">
        <v>41269</v>
      </c>
      <c r="G75" s="269">
        <v>41269</v>
      </c>
      <c r="H75" s="270">
        <v>41269</v>
      </c>
      <c r="I75" s="305">
        <f>F75-H75</f>
        <v>0</v>
      </c>
      <c r="J75" s="45"/>
      <c r="K75" s="45"/>
      <c r="L75" s="45"/>
    </row>
    <row r="76" ht="15.75" spans="1:12">
      <c r="A76" s="315" t="s">
        <v>174</v>
      </c>
      <c r="B76" s="265" t="s">
        <v>175</v>
      </c>
      <c r="C76" s="284">
        <f t="shared" ref="C76:I76" si="20">C77</f>
        <v>29230000</v>
      </c>
      <c r="D76" s="284">
        <f t="shared" si="20"/>
        <v>31409000</v>
      </c>
      <c r="E76" s="284">
        <f t="shared" si="20"/>
        <v>4294013.74</v>
      </c>
      <c r="F76" s="284">
        <f t="shared" si="20"/>
        <v>26940237.66</v>
      </c>
      <c r="G76" s="284">
        <f t="shared" si="20"/>
        <v>5301355.88</v>
      </c>
      <c r="H76" s="261">
        <f t="shared" si="20"/>
        <v>25856646.89</v>
      </c>
      <c r="I76" s="263">
        <f t="shared" si="20"/>
        <v>1083590.77</v>
      </c>
      <c r="J76" s="45"/>
      <c r="K76" s="45"/>
      <c r="L76" s="45"/>
    </row>
    <row r="77" spans="1:12">
      <c r="A77" s="273">
        <v>692</v>
      </c>
      <c r="B77" s="267" t="s">
        <v>176</v>
      </c>
      <c r="C77" s="288">
        <v>29230000</v>
      </c>
      <c r="D77" s="287">
        <v>31409000</v>
      </c>
      <c r="E77" s="269">
        <v>4294013.74</v>
      </c>
      <c r="F77" s="269">
        <v>26940237.66</v>
      </c>
      <c r="G77" s="269">
        <v>5301355.88</v>
      </c>
      <c r="H77" s="283">
        <v>25856646.89</v>
      </c>
      <c r="I77" s="305">
        <f>F77-H77</f>
        <v>1083590.77</v>
      </c>
      <c r="J77" s="45"/>
      <c r="K77" s="45"/>
      <c r="L77" s="45"/>
    </row>
    <row r="78" ht="15" spans="1:12">
      <c r="A78" s="316" t="s">
        <v>177</v>
      </c>
      <c r="B78" s="265" t="s">
        <v>178</v>
      </c>
      <c r="C78" s="284">
        <f t="shared" ref="C78:I78" si="21">C79</f>
        <v>167460000</v>
      </c>
      <c r="D78" s="284">
        <f t="shared" si="21"/>
        <v>210110871.22</v>
      </c>
      <c r="E78" s="284">
        <f t="shared" si="21"/>
        <v>25789460.61</v>
      </c>
      <c r="F78" s="284">
        <f t="shared" si="21"/>
        <v>206783937.13</v>
      </c>
      <c r="G78" s="284">
        <f t="shared" si="21"/>
        <v>36217927.31</v>
      </c>
      <c r="H78" s="284">
        <f t="shared" si="21"/>
        <v>202961435.72</v>
      </c>
      <c r="I78" s="261">
        <f t="shared" si="21"/>
        <v>3822501.41</v>
      </c>
      <c r="J78" s="45"/>
      <c r="K78" s="45"/>
      <c r="L78" s="45"/>
    </row>
    <row r="79" spans="1:12">
      <c r="A79" s="297"/>
      <c r="B79" s="267" t="s">
        <v>119</v>
      </c>
      <c r="C79" s="288">
        <v>167460000</v>
      </c>
      <c r="D79" s="287">
        <v>210110871.22</v>
      </c>
      <c r="E79" s="317">
        <v>25789460.61</v>
      </c>
      <c r="F79" s="317">
        <v>206783937.13</v>
      </c>
      <c r="G79" s="317">
        <v>36217927.31</v>
      </c>
      <c r="H79" s="283">
        <v>202961435.72</v>
      </c>
      <c r="I79" s="336">
        <f>F79-H79</f>
        <v>3822501.41</v>
      </c>
      <c r="J79" s="45"/>
      <c r="K79" s="45"/>
      <c r="L79" s="45"/>
    </row>
    <row r="80" spans="1:12">
      <c r="A80" s="294">
        <v>452</v>
      </c>
      <c r="B80" s="274" t="s">
        <v>161</v>
      </c>
      <c r="C80" s="285">
        <v>15001000</v>
      </c>
      <c r="D80" s="277">
        <v>15001000</v>
      </c>
      <c r="E80" s="269">
        <v>0</v>
      </c>
      <c r="F80" s="269">
        <v>14999929.1</v>
      </c>
      <c r="G80" s="269">
        <v>2997214.12</v>
      </c>
      <c r="H80" s="270">
        <v>11413678.46</v>
      </c>
      <c r="I80" s="305">
        <f>F80-H80</f>
        <v>3586250.64</v>
      </c>
      <c r="J80" s="45"/>
      <c r="K80" s="45"/>
      <c r="L80" s="45"/>
    </row>
    <row r="81" spans="1:12">
      <c r="A81" s="297">
        <v>453</v>
      </c>
      <c r="B81" s="267" t="s">
        <v>179</v>
      </c>
      <c r="C81" s="288">
        <v>139500000</v>
      </c>
      <c r="D81" s="287">
        <v>157447256</v>
      </c>
      <c r="E81" s="269">
        <v>15935405.1</v>
      </c>
      <c r="F81" s="269">
        <v>156787985.74</v>
      </c>
      <c r="G81" s="269">
        <v>16655726.4</v>
      </c>
      <c r="H81" s="270">
        <v>148879380.13</v>
      </c>
      <c r="I81" s="305">
        <f>F81-H81</f>
        <v>7908605.61000001</v>
      </c>
      <c r="J81" s="45"/>
      <c r="K81" s="45"/>
      <c r="L81" s="45"/>
    </row>
    <row r="82" ht="15.75" spans="1:12">
      <c r="A82" s="308" t="s">
        <v>180</v>
      </c>
      <c r="B82" s="265" t="s">
        <v>181</v>
      </c>
      <c r="C82" s="284">
        <f t="shared" ref="C82:I82" si="22">SUM(C83:C84)</f>
        <v>36873900</v>
      </c>
      <c r="D82" s="262">
        <f t="shared" si="22"/>
        <v>38470945</v>
      </c>
      <c r="E82" s="262">
        <f t="shared" si="22"/>
        <v>862921.53</v>
      </c>
      <c r="F82" s="262">
        <f t="shared" si="22"/>
        <v>8968110</v>
      </c>
      <c r="G82" s="262">
        <f t="shared" si="22"/>
        <v>529930.38</v>
      </c>
      <c r="H82" s="262">
        <f t="shared" si="22"/>
        <v>6262692.99</v>
      </c>
      <c r="I82" s="263">
        <f t="shared" si="22"/>
        <v>2705417.01</v>
      </c>
      <c r="J82" s="45"/>
      <c r="K82" s="45"/>
      <c r="L82" s="45"/>
    </row>
    <row r="83" spans="1:12">
      <c r="A83" s="294">
        <v>811</v>
      </c>
      <c r="B83" s="274" t="s">
        <v>182</v>
      </c>
      <c r="C83" s="285">
        <v>3300000</v>
      </c>
      <c r="D83" s="277">
        <v>2970490</v>
      </c>
      <c r="E83" s="269"/>
      <c r="F83" s="269">
        <v>2970490</v>
      </c>
      <c r="G83" s="269"/>
      <c r="H83" s="270">
        <v>2970024.44</v>
      </c>
      <c r="I83" s="305">
        <f t="shared" ref="I83:I90" si="23">F83-H83</f>
        <v>465.560000000056</v>
      </c>
      <c r="J83" s="45"/>
      <c r="K83" s="45"/>
      <c r="L83" s="45"/>
    </row>
    <row r="84" spans="1:12">
      <c r="A84" s="294">
        <v>812</v>
      </c>
      <c r="B84" s="267" t="s">
        <v>183</v>
      </c>
      <c r="C84" s="288">
        <v>33573900</v>
      </c>
      <c r="D84" s="287">
        <v>35500455</v>
      </c>
      <c r="E84" s="287">
        <v>862921.53</v>
      </c>
      <c r="F84" s="287">
        <v>5997620</v>
      </c>
      <c r="G84" s="287">
        <v>529930.38</v>
      </c>
      <c r="H84" s="287">
        <v>3292668.55</v>
      </c>
      <c r="I84" s="305">
        <f t="shared" si="23"/>
        <v>2704951.45</v>
      </c>
      <c r="J84" s="45"/>
      <c r="K84" s="45"/>
      <c r="L84" s="45"/>
    </row>
    <row r="85" ht="15.75" spans="1:12">
      <c r="A85" s="264" t="s">
        <v>184</v>
      </c>
      <c r="B85" s="265" t="s">
        <v>185</v>
      </c>
      <c r="C85" s="284">
        <f t="shared" ref="C85:I85" si="24">SUM(C86:C90)</f>
        <v>576049941</v>
      </c>
      <c r="D85" s="262">
        <f t="shared" si="24"/>
        <v>1002035312.03</v>
      </c>
      <c r="E85" s="262">
        <f t="shared" si="24"/>
        <v>56414415.99</v>
      </c>
      <c r="F85" s="284">
        <f t="shared" si="24"/>
        <v>987862725.35</v>
      </c>
      <c r="G85" s="284">
        <f t="shared" si="24"/>
        <v>104912859.03</v>
      </c>
      <c r="H85" s="261">
        <f t="shared" si="24"/>
        <v>896844679.17</v>
      </c>
      <c r="I85" s="263">
        <f t="shared" si="24"/>
        <v>91018046.18</v>
      </c>
      <c r="J85" s="45"/>
      <c r="K85" s="45"/>
      <c r="L85" s="45"/>
    </row>
    <row r="86" spans="1:12">
      <c r="A86" s="273">
        <v>841</v>
      </c>
      <c r="B86" s="274" t="s">
        <v>186</v>
      </c>
      <c r="C86" s="285">
        <v>24057000</v>
      </c>
      <c r="D86" s="277">
        <v>24057000</v>
      </c>
      <c r="E86" s="277">
        <v>0</v>
      </c>
      <c r="F86" s="277">
        <v>24057000</v>
      </c>
      <c r="G86" s="269">
        <v>4038016.02</v>
      </c>
      <c r="H86" s="270">
        <v>19558116.72</v>
      </c>
      <c r="I86" s="305">
        <f t="shared" si="23"/>
        <v>4498883.28</v>
      </c>
      <c r="J86" s="45"/>
      <c r="K86" s="45"/>
      <c r="L86" s="45"/>
    </row>
    <row r="87" spans="1:12">
      <c r="A87" s="273">
        <v>843</v>
      </c>
      <c r="B87" s="274" t="s">
        <v>187</v>
      </c>
      <c r="C87" s="285">
        <v>19031961</v>
      </c>
      <c r="D87" s="277">
        <v>21076636</v>
      </c>
      <c r="E87" s="277">
        <v>0</v>
      </c>
      <c r="F87" s="277">
        <v>21076636</v>
      </c>
      <c r="G87" s="269">
        <v>3585016.47</v>
      </c>
      <c r="H87" s="270">
        <v>16982253.93</v>
      </c>
      <c r="I87" s="305">
        <f t="shared" si="23"/>
        <v>4094382.07</v>
      </c>
      <c r="J87" s="45"/>
      <c r="K87" s="45"/>
      <c r="L87" s="45"/>
    </row>
    <row r="88" spans="1:12">
      <c r="A88" s="273">
        <v>845</v>
      </c>
      <c r="B88" s="274" t="s">
        <v>188</v>
      </c>
      <c r="C88" s="285">
        <v>0</v>
      </c>
      <c r="D88" s="277">
        <v>3000000</v>
      </c>
      <c r="E88" s="296">
        <v>0</v>
      </c>
      <c r="F88" s="296">
        <v>0</v>
      </c>
      <c r="G88" s="269">
        <v>0</v>
      </c>
      <c r="H88" s="270">
        <v>0</v>
      </c>
      <c r="I88" s="305">
        <f t="shared" si="23"/>
        <v>0</v>
      </c>
      <c r="J88" s="45"/>
      <c r="K88" s="45"/>
      <c r="L88" s="45"/>
    </row>
    <row r="89" spans="1:12">
      <c r="A89" s="273">
        <v>846</v>
      </c>
      <c r="B89" s="274" t="s">
        <v>189</v>
      </c>
      <c r="C89" s="285">
        <v>519565980</v>
      </c>
      <c r="D89" s="277">
        <v>946906676.03</v>
      </c>
      <c r="E89" s="269">
        <v>56036459.8</v>
      </c>
      <c r="F89" s="269">
        <v>939845982.29</v>
      </c>
      <c r="G89" s="269">
        <v>96724561.28</v>
      </c>
      <c r="H89" s="270">
        <v>857985400.51</v>
      </c>
      <c r="I89" s="305">
        <f t="shared" si="23"/>
        <v>81860581.78</v>
      </c>
      <c r="J89" s="45"/>
      <c r="K89" s="45"/>
      <c r="L89" s="45"/>
    </row>
    <row r="90" spans="1:12">
      <c r="A90" s="318"/>
      <c r="B90" s="274" t="s">
        <v>119</v>
      </c>
      <c r="C90" s="286">
        <v>13395000</v>
      </c>
      <c r="D90" s="281">
        <v>6995000</v>
      </c>
      <c r="E90" s="269">
        <v>377956.19</v>
      </c>
      <c r="F90" s="269">
        <v>2883107.06</v>
      </c>
      <c r="G90" s="269">
        <v>565265.26</v>
      </c>
      <c r="H90" s="283">
        <v>2318908.01</v>
      </c>
      <c r="I90" s="305">
        <f t="shared" si="23"/>
        <v>564199.05</v>
      </c>
      <c r="J90" s="45"/>
      <c r="K90" s="45"/>
      <c r="L90" s="45"/>
    </row>
    <row r="91" ht="21" customHeight="1" spans="1:12">
      <c r="A91" s="319" t="s">
        <v>190</v>
      </c>
      <c r="B91" s="320"/>
      <c r="C91" s="321">
        <f>C92</f>
        <v>128891109</v>
      </c>
      <c r="D91" s="321">
        <f>D92</f>
        <v>4103000</v>
      </c>
      <c r="E91" s="322">
        <f>SUM(E92:E92)</f>
        <v>0</v>
      </c>
      <c r="F91" s="322">
        <f>SUM(F92:F92)</f>
        <v>0</v>
      </c>
      <c r="G91" s="322">
        <f>SUM(G92:G92)</f>
        <v>0</v>
      </c>
      <c r="H91" s="322">
        <f>SUM(H92:H92)</f>
        <v>0</v>
      </c>
      <c r="I91" s="337">
        <f>SUM(I92:I92)</f>
        <v>0</v>
      </c>
      <c r="J91" s="45"/>
      <c r="K91" s="45"/>
      <c r="L91" s="45"/>
    </row>
    <row r="92" spans="1:9">
      <c r="A92" s="323" t="s">
        <v>191</v>
      </c>
      <c r="B92" s="324"/>
      <c r="C92" s="288">
        <v>128891109</v>
      </c>
      <c r="D92" s="287">
        <v>4103000</v>
      </c>
      <c r="E92" s="283">
        <v>0</v>
      </c>
      <c r="F92" s="283">
        <v>0</v>
      </c>
      <c r="G92" s="283">
        <v>0</v>
      </c>
      <c r="H92" s="283">
        <v>0</v>
      </c>
      <c r="I92" s="305">
        <f>F92-H92</f>
        <v>0</v>
      </c>
    </row>
    <row r="93" ht="30.75" customHeight="1" spans="1:9">
      <c r="A93" s="325" t="s">
        <v>192</v>
      </c>
      <c r="B93" s="325"/>
      <c r="C93" s="326">
        <f t="shared" ref="C93:I93" si="25">C95</f>
        <v>1161686784</v>
      </c>
      <c r="D93" s="326">
        <f t="shared" si="25"/>
        <v>1110334379</v>
      </c>
      <c r="E93" s="326">
        <f t="shared" si="25"/>
        <v>107540011.34</v>
      </c>
      <c r="F93" s="326">
        <f t="shared" si="25"/>
        <v>919471556.36</v>
      </c>
      <c r="G93" s="326">
        <f t="shared" si="25"/>
        <v>154015431.34</v>
      </c>
      <c r="H93" s="326">
        <f t="shared" si="25"/>
        <v>893794401.85</v>
      </c>
      <c r="I93" s="326">
        <f t="shared" si="25"/>
        <v>25677154.51</v>
      </c>
    </row>
    <row r="94" ht="23.25" customHeight="1" spans="1:15">
      <c r="A94" s="327" t="s">
        <v>193</v>
      </c>
      <c r="B94" s="328"/>
      <c r="C94" s="329">
        <f t="shared" ref="C94:H94" si="26">C8+C93</f>
        <v>10341374532</v>
      </c>
      <c r="D94" s="330">
        <f t="shared" si="26"/>
        <v>11364234765.32</v>
      </c>
      <c r="E94" s="330">
        <f t="shared" si="26"/>
        <v>955449954.48</v>
      </c>
      <c r="F94" s="330">
        <f t="shared" si="26"/>
        <v>9896198416.35</v>
      </c>
      <c r="G94" s="330">
        <f t="shared" si="26"/>
        <v>1636845720.85</v>
      </c>
      <c r="H94" s="330">
        <f t="shared" si="26"/>
        <v>8563431259.54</v>
      </c>
      <c r="I94" s="305">
        <f>F94-H94</f>
        <v>1332767156.81</v>
      </c>
      <c r="K94" s="45"/>
      <c r="L94" s="47"/>
      <c r="M94" s="45"/>
      <c r="N94" s="45"/>
      <c r="O94" s="45"/>
    </row>
    <row r="95" ht="23.25" customHeight="1" spans="1:9">
      <c r="A95" s="331" t="s">
        <v>192</v>
      </c>
      <c r="B95" s="332"/>
      <c r="C95" s="333">
        <f t="shared" ref="C95:I95" si="27">C96+C98+C105+C107+C111+C116+C118+C124+C126+C130+C132+C134</f>
        <v>1161686784</v>
      </c>
      <c r="D95" s="235">
        <f t="shared" si="27"/>
        <v>1110334379</v>
      </c>
      <c r="E95" s="235">
        <f t="shared" si="27"/>
        <v>107540011.34</v>
      </c>
      <c r="F95" s="235">
        <f t="shared" si="27"/>
        <v>919471556.36</v>
      </c>
      <c r="G95" s="235">
        <f t="shared" si="27"/>
        <v>154015431.34</v>
      </c>
      <c r="H95" s="235">
        <f t="shared" si="27"/>
        <v>893794401.85</v>
      </c>
      <c r="I95" s="338">
        <f t="shared" si="27"/>
        <v>25677154.51</v>
      </c>
    </row>
    <row r="96" ht="15.75" spans="1:9">
      <c r="A96" s="264" t="s">
        <v>106</v>
      </c>
      <c r="B96" s="293" t="s">
        <v>107</v>
      </c>
      <c r="C96" s="284">
        <f t="shared" ref="C96:I96" si="28">C97</f>
        <v>47800000</v>
      </c>
      <c r="D96" s="262">
        <f t="shared" si="28"/>
        <v>46680000</v>
      </c>
      <c r="E96" s="262">
        <f t="shared" si="28"/>
        <v>7185302.18</v>
      </c>
      <c r="F96" s="262">
        <f t="shared" si="28"/>
        <v>36492543.68</v>
      </c>
      <c r="G96" s="262">
        <f t="shared" si="28"/>
        <v>7320000.18</v>
      </c>
      <c r="H96" s="262">
        <f t="shared" si="28"/>
        <v>36290496.68</v>
      </c>
      <c r="I96" s="263">
        <f t="shared" si="28"/>
        <v>202047</v>
      </c>
    </row>
    <row r="97" spans="1:11">
      <c r="A97" s="266">
        <v>31</v>
      </c>
      <c r="B97" s="298" t="s">
        <v>108</v>
      </c>
      <c r="C97" s="288">
        <v>47800000</v>
      </c>
      <c r="D97" s="287">
        <v>46680000</v>
      </c>
      <c r="E97" s="287">
        <v>7185302.18</v>
      </c>
      <c r="F97" s="269">
        <v>36492543.68</v>
      </c>
      <c r="G97" s="269">
        <v>7320000.18</v>
      </c>
      <c r="H97" s="283">
        <v>36290496.68</v>
      </c>
      <c r="I97" s="305">
        <f>F97-H97</f>
        <v>202047</v>
      </c>
      <c r="J97" s="45"/>
      <c r="K97" s="45"/>
    </row>
    <row r="98" ht="15.75" spans="1:12">
      <c r="A98" s="264" t="s">
        <v>109</v>
      </c>
      <c r="B98" s="293" t="s">
        <v>110</v>
      </c>
      <c r="C98" s="284">
        <f t="shared" ref="C98:I98" si="29">SUM(C99:C104)</f>
        <v>45372933</v>
      </c>
      <c r="D98" s="262">
        <f t="shared" si="29"/>
        <v>45602395</v>
      </c>
      <c r="E98" s="262">
        <f t="shared" si="29"/>
        <v>6788119.92</v>
      </c>
      <c r="F98" s="262">
        <f t="shared" si="29"/>
        <v>33477425.39</v>
      </c>
      <c r="G98" s="262">
        <f t="shared" si="29"/>
        <v>6952469.87</v>
      </c>
      <c r="H98" s="262">
        <f t="shared" si="29"/>
        <v>33275067.14</v>
      </c>
      <c r="I98" s="263">
        <f t="shared" si="29"/>
        <v>202358.25</v>
      </c>
      <c r="J98" s="45"/>
      <c r="K98" s="45"/>
      <c r="L98" s="45"/>
    </row>
    <row r="99" spans="1:12">
      <c r="A99" s="273">
        <v>121</v>
      </c>
      <c r="B99" s="295" t="s">
        <v>111</v>
      </c>
      <c r="C99" s="285">
        <v>693656</v>
      </c>
      <c r="D99" s="277">
        <v>693656</v>
      </c>
      <c r="E99" s="269">
        <v>108294.24</v>
      </c>
      <c r="F99" s="269">
        <v>542846.12</v>
      </c>
      <c r="G99" s="269">
        <v>108294.24</v>
      </c>
      <c r="H99" s="270">
        <v>542846.12</v>
      </c>
      <c r="I99" s="305">
        <f t="shared" ref="I99:I104" si="30">F99-H99</f>
        <v>0</v>
      </c>
      <c r="J99" s="45"/>
      <c r="K99" s="45"/>
      <c r="L99" s="45"/>
    </row>
    <row r="100" spans="1:12">
      <c r="A100" s="273">
        <v>122</v>
      </c>
      <c r="B100" s="295" t="s">
        <v>112</v>
      </c>
      <c r="C100" s="285">
        <v>27508370</v>
      </c>
      <c r="D100" s="277">
        <v>28272832</v>
      </c>
      <c r="E100" s="269">
        <v>4326273.02</v>
      </c>
      <c r="F100" s="269">
        <v>21519679.39</v>
      </c>
      <c r="G100" s="269">
        <v>4490622.97</v>
      </c>
      <c r="H100" s="270">
        <v>21317321.14</v>
      </c>
      <c r="I100" s="305">
        <f t="shared" si="30"/>
        <v>202358.25</v>
      </c>
      <c r="J100" s="45"/>
      <c r="K100" s="45"/>
      <c r="L100" s="45"/>
    </row>
    <row r="101" spans="1:12">
      <c r="A101" s="273">
        <v>123</v>
      </c>
      <c r="B101" s="295" t="s">
        <v>113</v>
      </c>
      <c r="C101" s="285">
        <v>461598</v>
      </c>
      <c r="D101" s="277">
        <v>461598</v>
      </c>
      <c r="E101" s="269">
        <v>0</v>
      </c>
      <c r="F101" s="269">
        <v>118487.84</v>
      </c>
      <c r="G101" s="269">
        <v>0</v>
      </c>
      <c r="H101" s="270">
        <v>118487.84</v>
      </c>
      <c r="I101" s="305">
        <f t="shared" si="30"/>
        <v>0</v>
      </c>
      <c r="J101" s="45"/>
      <c r="K101" s="45"/>
      <c r="L101" s="45"/>
    </row>
    <row r="102" spans="1:12">
      <c r="A102" s="273">
        <v>124</v>
      </c>
      <c r="B102" s="295" t="s">
        <v>114</v>
      </c>
      <c r="C102" s="285">
        <v>656053</v>
      </c>
      <c r="D102" s="277">
        <v>656053</v>
      </c>
      <c r="E102" s="269">
        <v>97208.28</v>
      </c>
      <c r="F102" s="269">
        <v>468237.08</v>
      </c>
      <c r="G102" s="269">
        <v>97208.28</v>
      </c>
      <c r="H102" s="270">
        <v>468237.08</v>
      </c>
      <c r="I102" s="305">
        <f t="shared" si="30"/>
        <v>0</v>
      </c>
      <c r="J102" s="45"/>
      <c r="K102" s="45"/>
      <c r="L102" s="45"/>
    </row>
    <row r="103" spans="1:12">
      <c r="A103" s="273">
        <v>129</v>
      </c>
      <c r="B103" s="295" t="s">
        <v>117</v>
      </c>
      <c r="C103" s="285">
        <v>15516146</v>
      </c>
      <c r="D103" s="277">
        <v>14981146</v>
      </c>
      <c r="E103" s="269">
        <v>2167225.76</v>
      </c>
      <c r="F103" s="269">
        <v>10400756.78</v>
      </c>
      <c r="G103" s="269">
        <v>2167225.76</v>
      </c>
      <c r="H103" s="270">
        <v>10400756.78</v>
      </c>
      <c r="I103" s="305">
        <f t="shared" si="30"/>
        <v>0</v>
      </c>
      <c r="J103" s="45"/>
      <c r="K103" s="45"/>
      <c r="L103" s="45"/>
    </row>
    <row r="104" spans="1:12">
      <c r="A104" s="266">
        <v>131</v>
      </c>
      <c r="B104" s="298" t="s">
        <v>118</v>
      </c>
      <c r="C104" s="288">
        <v>537110</v>
      </c>
      <c r="D104" s="287">
        <v>537110</v>
      </c>
      <c r="E104" s="269">
        <v>89118.62</v>
      </c>
      <c r="F104" s="269">
        <v>427418.18</v>
      </c>
      <c r="G104" s="269">
        <v>89118.62</v>
      </c>
      <c r="H104" s="270">
        <v>427418.18</v>
      </c>
      <c r="I104" s="305">
        <f t="shared" si="30"/>
        <v>0</v>
      </c>
      <c r="J104" s="45"/>
      <c r="K104" s="45"/>
      <c r="L104" s="45"/>
    </row>
    <row r="105" ht="15.75" spans="1:12">
      <c r="A105" s="264" t="s">
        <v>120</v>
      </c>
      <c r="B105" s="293" t="s">
        <v>121</v>
      </c>
      <c r="C105" s="284">
        <f t="shared" ref="C105:I105" si="31">C106</f>
        <v>20218309</v>
      </c>
      <c r="D105" s="262">
        <f t="shared" si="31"/>
        <v>20218309</v>
      </c>
      <c r="E105" s="262">
        <f t="shared" si="31"/>
        <v>3531564.24</v>
      </c>
      <c r="F105" s="262">
        <f t="shared" si="31"/>
        <v>17347440.08</v>
      </c>
      <c r="G105" s="262">
        <f t="shared" si="31"/>
        <v>3531564.24</v>
      </c>
      <c r="H105" s="262">
        <f t="shared" si="31"/>
        <v>17347440.08</v>
      </c>
      <c r="I105" s="263">
        <f t="shared" si="31"/>
        <v>0</v>
      </c>
      <c r="J105" s="45"/>
      <c r="K105" s="45"/>
      <c r="L105" s="45"/>
    </row>
    <row r="106" spans="1:12">
      <c r="A106" s="266">
        <v>122</v>
      </c>
      <c r="B106" s="298" t="s">
        <v>112</v>
      </c>
      <c r="C106" s="288">
        <v>20218309</v>
      </c>
      <c r="D106" s="287">
        <v>20218309</v>
      </c>
      <c r="E106" s="269">
        <v>3531564.24</v>
      </c>
      <c r="F106" s="269">
        <v>17347440.08</v>
      </c>
      <c r="G106" s="269">
        <v>3531564.24</v>
      </c>
      <c r="H106" s="270">
        <v>17347440.08</v>
      </c>
      <c r="I106" s="305">
        <f>F106-H106</f>
        <v>0</v>
      </c>
      <c r="J106" s="45"/>
      <c r="K106" s="45"/>
      <c r="L106" s="45"/>
    </row>
    <row r="107" ht="15.75" spans="1:12">
      <c r="A107" s="264" t="s">
        <v>125</v>
      </c>
      <c r="B107" s="293" t="s">
        <v>126</v>
      </c>
      <c r="C107" s="284">
        <f t="shared" ref="C107:I107" si="32">SUM(C108:C110)</f>
        <v>10545298</v>
      </c>
      <c r="D107" s="262">
        <f t="shared" si="32"/>
        <v>10810298</v>
      </c>
      <c r="E107" s="262">
        <f t="shared" si="32"/>
        <v>1953232.02</v>
      </c>
      <c r="F107" s="262">
        <f t="shared" si="32"/>
        <v>9339659.68</v>
      </c>
      <c r="G107" s="262">
        <f t="shared" si="32"/>
        <v>1953232.02</v>
      </c>
      <c r="H107" s="262">
        <f t="shared" si="32"/>
        <v>9339659.68</v>
      </c>
      <c r="I107" s="263">
        <f t="shared" si="32"/>
        <v>0</v>
      </c>
      <c r="J107" s="45"/>
      <c r="K107" s="45"/>
      <c r="L107" s="45"/>
    </row>
    <row r="108" spans="1:12">
      <c r="A108" s="273">
        <v>243</v>
      </c>
      <c r="B108" s="295" t="s">
        <v>129</v>
      </c>
      <c r="C108" s="285">
        <v>349037</v>
      </c>
      <c r="D108" s="277">
        <v>614037</v>
      </c>
      <c r="E108" s="269">
        <v>132925.38</v>
      </c>
      <c r="F108" s="269">
        <v>481962.38</v>
      </c>
      <c r="G108" s="269">
        <v>132925.38</v>
      </c>
      <c r="H108" s="270">
        <v>481962.38</v>
      </c>
      <c r="I108" s="305">
        <f>F108-H108</f>
        <v>0</v>
      </c>
      <c r="J108" s="45"/>
      <c r="K108" s="45"/>
      <c r="L108" s="45"/>
    </row>
    <row r="109" spans="1:12">
      <c r="A109" s="273">
        <v>244</v>
      </c>
      <c r="B109" s="295" t="s">
        <v>130</v>
      </c>
      <c r="C109" s="285">
        <v>4475520</v>
      </c>
      <c r="D109" s="277">
        <v>4475520</v>
      </c>
      <c r="E109" s="269">
        <v>846380.3</v>
      </c>
      <c r="F109" s="269">
        <v>4176235.9</v>
      </c>
      <c r="G109" s="269">
        <v>846380.3</v>
      </c>
      <c r="H109" s="270">
        <v>4176235.9</v>
      </c>
      <c r="I109" s="305">
        <f>F109-H109</f>
        <v>0</v>
      </c>
      <c r="J109" s="45"/>
      <c r="K109" s="45"/>
      <c r="L109" s="45"/>
    </row>
    <row r="110" spans="1:12">
      <c r="A110" s="266">
        <v>122</v>
      </c>
      <c r="B110" s="298" t="s">
        <v>112</v>
      </c>
      <c r="C110" s="288">
        <v>5720741</v>
      </c>
      <c r="D110" s="287">
        <v>5720741</v>
      </c>
      <c r="E110" s="269">
        <v>973926.34</v>
      </c>
      <c r="F110" s="269">
        <v>4681461.4</v>
      </c>
      <c r="G110" s="269">
        <v>973926.34</v>
      </c>
      <c r="H110" s="270">
        <v>4681461.4</v>
      </c>
      <c r="I110" s="305">
        <f>F110-H110</f>
        <v>0</v>
      </c>
      <c r="J110" s="45"/>
      <c r="K110" s="45"/>
      <c r="L110" s="45"/>
    </row>
    <row r="111" ht="15.75" spans="1:12">
      <c r="A111" s="264" t="s">
        <v>135</v>
      </c>
      <c r="B111" s="293" t="s">
        <v>136</v>
      </c>
      <c r="C111" s="284">
        <f t="shared" ref="C111:I111" si="33">SUM(C112:C115)</f>
        <v>149906445</v>
      </c>
      <c r="D111" s="262">
        <f t="shared" si="33"/>
        <v>149896445</v>
      </c>
      <c r="E111" s="262">
        <f t="shared" si="33"/>
        <v>22812454.8</v>
      </c>
      <c r="F111" s="262">
        <f t="shared" si="33"/>
        <v>111016318.96</v>
      </c>
      <c r="G111" s="262">
        <f t="shared" si="33"/>
        <v>22812454.8</v>
      </c>
      <c r="H111" s="262">
        <f t="shared" si="33"/>
        <v>111016318.96</v>
      </c>
      <c r="I111" s="263">
        <f t="shared" si="33"/>
        <v>0</v>
      </c>
      <c r="J111" s="45"/>
      <c r="K111" s="45"/>
      <c r="L111" s="45"/>
    </row>
    <row r="112" spans="1:12">
      <c r="A112" s="273">
        <v>301</v>
      </c>
      <c r="B112" s="295" t="s">
        <v>137</v>
      </c>
      <c r="C112" s="285">
        <v>61607160</v>
      </c>
      <c r="D112" s="277">
        <v>61607160</v>
      </c>
      <c r="E112" s="269">
        <v>9252096.9</v>
      </c>
      <c r="F112" s="269">
        <v>46126616.78</v>
      </c>
      <c r="G112" s="269">
        <v>9252096.9</v>
      </c>
      <c r="H112" s="270">
        <v>46126616.78</v>
      </c>
      <c r="I112" s="305">
        <f>F112-H112</f>
        <v>0</v>
      </c>
      <c r="J112" s="45"/>
      <c r="K112" s="45"/>
      <c r="L112" s="45"/>
    </row>
    <row r="113" spans="1:12">
      <c r="A113" s="273">
        <v>302</v>
      </c>
      <c r="B113" s="295" t="s">
        <v>138</v>
      </c>
      <c r="C113" s="285">
        <v>64081309</v>
      </c>
      <c r="D113" s="277">
        <v>64071309</v>
      </c>
      <c r="E113" s="269">
        <v>9533452.42</v>
      </c>
      <c r="F113" s="269">
        <v>45348063.45</v>
      </c>
      <c r="G113" s="269">
        <v>9533452.42</v>
      </c>
      <c r="H113" s="270">
        <v>45348063.45</v>
      </c>
      <c r="I113" s="305">
        <f>F113-H113</f>
        <v>0</v>
      </c>
      <c r="J113" s="45"/>
      <c r="K113" s="45"/>
      <c r="L113" s="45"/>
    </row>
    <row r="114" spans="1:12">
      <c r="A114" s="273">
        <v>305</v>
      </c>
      <c r="B114" s="295" t="s">
        <v>139</v>
      </c>
      <c r="C114" s="285">
        <v>8195851</v>
      </c>
      <c r="D114" s="277">
        <v>8195851</v>
      </c>
      <c r="E114" s="269">
        <v>1335077.5</v>
      </c>
      <c r="F114" s="269">
        <v>6404615.58</v>
      </c>
      <c r="G114" s="269">
        <v>1335077.5</v>
      </c>
      <c r="H114" s="270">
        <v>6404615.58</v>
      </c>
      <c r="I114" s="305">
        <f>F114-H114</f>
        <v>0</v>
      </c>
      <c r="J114" s="45"/>
      <c r="K114" s="45"/>
      <c r="L114" s="45"/>
    </row>
    <row r="115" spans="1:12">
      <c r="A115" s="266">
        <v>122</v>
      </c>
      <c r="B115" s="298" t="s">
        <v>112</v>
      </c>
      <c r="C115" s="288">
        <v>16022125</v>
      </c>
      <c r="D115" s="287">
        <v>16022125</v>
      </c>
      <c r="E115" s="317">
        <v>2691827.98</v>
      </c>
      <c r="F115" s="317">
        <v>13137023.15</v>
      </c>
      <c r="G115" s="317">
        <v>2691827.98</v>
      </c>
      <c r="H115" s="283">
        <v>13137023.15</v>
      </c>
      <c r="I115" s="305">
        <f>F115-H115</f>
        <v>0</v>
      </c>
      <c r="J115" s="45"/>
      <c r="K115" s="45"/>
      <c r="L115" s="45"/>
    </row>
    <row r="116" ht="15.75" spans="1:12">
      <c r="A116" s="292" t="s">
        <v>140</v>
      </c>
      <c r="B116" s="293" t="s">
        <v>141</v>
      </c>
      <c r="C116" s="284">
        <f>C117</f>
        <v>290219</v>
      </c>
      <c r="D116" s="262">
        <f t="shared" ref="D116:I116" si="34">D117</f>
        <v>290219</v>
      </c>
      <c r="E116" s="262">
        <f t="shared" si="34"/>
        <v>42236.42</v>
      </c>
      <c r="F116" s="263">
        <f t="shared" si="34"/>
        <v>211255.78</v>
      </c>
      <c r="G116" s="262">
        <f t="shared" si="34"/>
        <v>42236.42</v>
      </c>
      <c r="H116" s="262">
        <f t="shared" si="34"/>
        <v>211255.78</v>
      </c>
      <c r="I116" s="263">
        <f t="shared" si="34"/>
        <v>0</v>
      </c>
      <c r="J116" s="45"/>
      <c r="K116" s="45"/>
      <c r="L116" s="45"/>
    </row>
    <row r="117" spans="1:12">
      <c r="A117" s="297">
        <v>122</v>
      </c>
      <c r="B117" s="298" t="s">
        <v>112</v>
      </c>
      <c r="C117" s="288">
        <v>290219</v>
      </c>
      <c r="D117" s="287">
        <v>290219</v>
      </c>
      <c r="E117" s="334">
        <v>42236.42</v>
      </c>
      <c r="F117" s="335">
        <v>211255.78</v>
      </c>
      <c r="G117" s="269">
        <v>42236.42</v>
      </c>
      <c r="H117" s="270">
        <v>211255.78</v>
      </c>
      <c r="I117" s="305">
        <f>F117-H117</f>
        <v>0</v>
      </c>
      <c r="J117" s="45"/>
      <c r="K117" s="45"/>
      <c r="L117" s="45"/>
    </row>
    <row r="118" ht="15.75" spans="1:12">
      <c r="A118" s="264" t="s">
        <v>143</v>
      </c>
      <c r="B118" s="293" t="s">
        <v>144</v>
      </c>
      <c r="C118" s="284">
        <f>SUM(C119:C123)</f>
        <v>245169441</v>
      </c>
      <c r="D118" s="262">
        <f t="shared" ref="D118:I118" si="35">SUM(D119:D123)</f>
        <v>256830458</v>
      </c>
      <c r="E118" s="262">
        <f t="shared" si="35"/>
        <v>30644985.77</v>
      </c>
      <c r="F118" s="262">
        <f t="shared" si="35"/>
        <v>221104063.6</v>
      </c>
      <c r="G118" s="262">
        <f t="shared" si="35"/>
        <v>29900857.88</v>
      </c>
      <c r="H118" s="262">
        <f t="shared" si="35"/>
        <v>215864143.43</v>
      </c>
      <c r="I118" s="263">
        <f t="shared" si="35"/>
        <v>5239920.17</v>
      </c>
      <c r="J118" s="45"/>
      <c r="K118" s="45"/>
      <c r="L118" s="45"/>
    </row>
    <row r="119" spans="1:12">
      <c r="A119" s="273">
        <v>361</v>
      </c>
      <c r="B119" s="295" t="s">
        <v>146</v>
      </c>
      <c r="C119" s="285">
        <v>132248250</v>
      </c>
      <c r="D119" s="277">
        <v>90145946</v>
      </c>
      <c r="E119" s="269">
        <v>10169808.69</v>
      </c>
      <c r="F119" s="269">
        <v>68654342.08</v>
      </c>
      <c r="G119" s="269">
        <v>9781249.02</v>
      </c>
      <c r="H119" s="270">
        <v>67406122.79</v>
      </c>
      <c r="I119" s="305">
        <f>F119-H119</f>
        <v>1248219.28999999</v>
      </c>
      <c r="J119" s="45"/>
      <c r="K119" s="45"/>
      <c r="L119" s="45"/>
    </row>
    <row r="120" spans="1:12">
      <c r="A120" s="273">
        <v>363</v>
      </c>
      <c r="B120" s="295" t="s">
        <v>148</v>
      </c>
      <c r="C120" s="285">
        <v>2951000</v>
      </c>
      <c r="D120" s="277">
        <v>2951000</v>
      </c>
      <c r="E120" s="269">
        <v>977000</v>
      </c>
      <c r="F120" s="269">
        <v>2829000</v>
      </c>
      <c r="G120" s="269">
        <v>478557.16</v>
      </c>
      <c r="H120" s="270">
        <v>2316855</v>
      </c>
      <c r="I120" s="305">
        <f>F120-H120</f>
        <v>512145</v>
      </c>
      <c r="J120" s="45"/>
      <c r="K120" s="45"/>
      <c r="L120" s="45"/>
    </row>
    <row r="121" spans="1:12">
      <c r="A121" s="273">
        <v>365</v>
      </c>
      <c r="B121" s="295" t="s">
        <v>149</v>
      </c>
      <c r="C121" s="285">
        <v>96014900</v>
      </c>
      <c r="D121" s="277">
        <v>143433818</v>
      </c>
      <c r="E121" s="269">
        <v>15873549.12</v>
      </c>
      <c r="F121" s="269">
        <v>132176427.54</v>
      </c>
      <c r="G121" s="269">
        <v>17487185.98</v>
      </c>
      <c r="H121" s="270">
        <v>130813608.74</v>
      </c>
      <c r="I121" s="305">
        <f>F121-H121</f>
        <v>1362818.80000001</v>
      </c>
      <c r="J121" s="45"/>
      <c r="K121" s="45"/>
      <c r="L121" s="45"/>
    </row>
    <row r="122" spans="1:12">
      <c r="A122" s="273">
        <v>366</v>
      </c>
      <c r="B122" s="295" t="s">
        <v>194</v>
      </c>
      <c r="C122" s="285">
        <v>5131000</v>
      </c>
      <c r="D122" s="277">
        <v>4481000</v>
      </c>
      <c r="E122" s="269">
        <v>860000</v>
      </c>
      <c r="F122" s="269">
        <v>4244130</v>
      </c>
      <c r="G122" s="269">
        <v>736438.66</v>
      </c>
      <c r="H122" s="270">
        <v>3592278.32</v>
      </c>
      <c r="I122" s="305">
        <f>F122-H122</f>
        <v>651851.68</v>
      </c>
      <c r="J122" s="45"/>
      <c r="K122" s="45"/>
      <c r="L122" s="45"/>
    </row>
    <row r="123" spans="1:12">
      <c r="A123" s="266">
        <v>122</v>
      </c>
      <c r="B123" s="298" t="s">
        <v>112</v>
      </c>
      <c r="C123" s="288">
        <v>8824291</v>
      </c>
      <c r="D123" s="287">
        <v>15818694</v>
      </c>
      <c r="E123" s="269">
        <v>2764627.96</v>
      </c>
      <c r="F123" s="269">
        <v>13200163.98</v>
      </c>
      <c r="G123" s="269">
        <v>1417427.06</v>
      </c>
      <c r="H123" s="270">
        <v>11735278.58</v>
      </c>
      <c r="I123" s="305">
        <f>F123-H123</f>
        <v>1464885.4</v>
      </c>
      <c r="J123" s="45"/>
      <c r="K123" s="45"/>
      <c r="L123" s="45"/>
    </row>
    <row r="124" ht="15.75" spans="1:12">
      <c r="A124" s="264" t="s">
        <v>152</v>
      </c>
      <c r="B124" s="293" t="s">
        <v>153</v>
      </c>
      <c r="C124" s="284">
        <f>C125</f>
        <v>7340494</v>
      </c>
      <c r="D124" s="262">
        <f t="shared" ref="D124:I124" si="36">D125</f>
        <v>7340494</v>
      </c>
      <c r="E124" s="262">
        <f t="shared" si="36"/>
        <v>1088784.32</v>
      </c>
      <c r="F124" s="262">
        <f t="shared" si="36"/>
        <v>5391238.38</v>
      </c>
      <c r="G124" s="262">
        <f t="shared" si="36"/>
        <v>1088784.32</v>
      </c>
      <c r="H124" s="262">
        <f t="shared" si="36"/>
        <v>5391238.38</v>
      </c>
      <c r="I124" s="263">
        <f t="shared" si="36"/>
        <v>0</v>
      </c>
      <c r="J124" s="45"/>
      <c r="K124" s="45"/>
      <c r="L124" s="45"/>
    </row>
    <row r="125" spans="1:12">
      <c r="A125" s="280"/>
      <c r="B125" s="298" t="s">
        <v>112</v>
      </c>
      <c r="C125" s="288">
        <v>7340494</v>
      </c>
      <c r="D125" s="287">
        <v>7340494</v>
      </c>
      <c r="E125" s="269">
        <v>1088784.32</v>
      </c>
      <c r="F125" s="269">
        <v>5391238.38</v>
      </c>
      <c r="G125" s="269">
        <v>1088784.32</v>
      </c>
      <c r="H125" s="270">
        <v>5391238.38</v>
      </c>
      <c r="I125" s="305">
        <f>F125-H125</f>
        <v>0</v>
      </c>
      <c r="J125" s="45"/>
      <c r="K125" s="45"/>
      <c r="L125" s="45"/>
    </row>
    <row r="126" ht="15.75" spans="1:12">
      <c r="A126" s="264" t="s">
        <v>158</v>
      </c>
      <c r="B126" s="293" t="s">
        <v>159</v>
      </c>
      <c r="C126" s="284">
        <f>SUM(C127:C129)</f>
        <v>19711060</v>
      </c>
      <c r="D126" s="262">
        <f t="shared" ref="D126:I126" si="37">SUM(D127:D129)</f>
        <v>19711060</v>
      </c>
      <c r="E126" s="262">
        <f t="shared" si="37"/>
        <v>2857338.3</v>
      </c>
      <c r="F126" s="262">
        <f t="shared" si="37"/>
        <v>14006181.9</v>
      </c>
      <c r="G126" s="262">
        <f t="shared" si="37"/>
        <v>2857338.3</v>
      </c>
      <c r="H126" s="262">
        <f t="shared" si="37"/>
        <v>14006181.9</v>
      </c>
      <c r="I126" s="263">
        <f t="shared" si="37"/>
        <v>0</v>
      </c>
      <c r="J126" s="45"/>
      <c r="K126" s="45"/>
      <c r="L126" s="45"/>
    </row>
    <row r="127" spans="1:12">
      <c r="A127" s="273">
        <v>451</v>
      </c>
      <c r="B127" s="295" t="s">
        <v>160</v>
      </c>
      <c r="C127" s="285">
        <v>3229716</v>
      </c>
      <c r="D127" s="277">
        <v>3229716</v>
      </c>
      <c r="E127" s="269">
        <v>467224.06</v>
      </c>
      <c r="F127" s="269">
        <v>2300104.66</v>
      </c>
      <c r="G127" s="269">
        <v>467224.06</v>
      </c>
      <c r="H127" s="270">
        <v>2300104.66</v>
      </c>
      <c r="I127" s="305">
        <f>F127-H127</f>
        <v>0</v>
      </c>
      <c r="J127" s="45"/>
      <c r="K127" s="45"/>
      <c r="L127" s="45"/>
    </row>
    <row r="128" spans="1:12">
      <c r="A128" s="273">
        <v>452</v>
      </c>
      <c r="B128" s="295" t="s">
        <v>161</v>
      </c>
      <c r="C128" s="285">
        <v>4370024</v>
      </c>
      <c r="D128" s="277">
        <v>4370024</v>
      </c>
      <c r="E128" s="269">
        <v>608937.14</v>
      </c>
      <c r="F128" s="269">
        <v>2986753.16</v>
      </c>
      <c r="G128" s="269">
        <v>608937.14</v>
      </c>
      <c r="H128" s="270">
        <v>2986753.16</v>
      </c>
      <c r="I128" s="305">
        <f>F128-H128</f>
        <v>0</v>
      </c>
      <c r="J128" s="45"/>
      <c r="K128" s="45"/>
      <c r="L128" s="45"/>
    </row>
    <row r="129" spans="1:12">
      <c r="A129" s="266">
        <v>122</v>
      </c>
      <c r="B129" s="298" t="s">
        <v>112</v>
      </c>
      <c r="C129" s="288">
        <v>12111320</v>
      </c>
      <c r="D129" s="287">
        <v>12111320</v>
      </c>
      <c r="E129" s="269">
        <v>1781177.1</v>
      </c>
      <c r="F129" s="269">
        <v>8719324.08</v>
      </c>
      <c r="G129" s="269">
        <v>1781177.1</v>
      </c>
      <c r="H129" s="270">
        <v>8719324.08</v>
      </c>
      <c r="I129" s="305">
        <f>F129-H129</f>
        <v>0</v>
      </c>
      <c r="J129" s="45"/>
      <c r="K129" s="45"/>
      <c r="L129" s="45"/>
    </row>
    <row r="130" ht="15.75" spans="1:12">
      <c r="A130" s="308" t="s">
        <v>162</v>
      </c>
      <c r="B130" s="293" t="s">
        <v>163</v>
      </c>
      <c r="C130" s="284">
        <f>C131</f>
        <v>745136</v>
      </c>
      <c r="D130" s="262">
        <f t="shared" ref="D130:I130" si="38">D131</f>
        <v>745136</v>
      </c>
      <c r="E130" s="262">
        <f t="shared" si="38"/>
        <v>103208.7</v>
      </c>
      <c r="F130" s="300">
        <f t="shared" si="38"/>
        <v>518043.02</v>
      </c>
      <c r="G130" s="262">
        <f t="shared" si="38"/>
        <v>103208.7</v>
      </c>
      <c r="H130" s="262">
        <f t="shared" si="38"/>
        <v>518043.02</v>
      </c>
      <c r="I130" s="263">
        <f t="shared" si="38"/>
        <v>0</v>
      </c>
      <c r="J130" s="45"/>
      <c r="K130" s="45"/>
      <c r="L130" s="45"/>
    </row>
    <row r="131" spans="1:12">
      <c r="A131" s="339">
        <v>482</v>
      </c>
      <c r="B131" s="298" t="s">
        <v>164</v>
      </c>
      <c r="C131" s="288">
        <v>745136</v>
      </c>
      <c r="D131" s="287">
        <v>745136</v>
      </c>
      <c r="E131" s="269">
        <v>103208.7</v>
      </c>
      <c r="F131" s="269">
        <v>518043.02</v>
      </c>
      <c r="G131" s="311">
        <v>103208.7</v>
      </c>
      <c r="H131" s="311">
        <v>518043.02</v>
      </c>
      <c r="I131" s="305">
        <f>F131-H131</f>
        <v>0</v>
      </c>
      <c r="J131" s="45"/>
      <c r="K131" s="45"/>
      <c r="L131" s="45"/>
    </row>
    <row r="132" ht="15.75" spans="1:12">
      <c r="A132" s="314" t="s">
        <v>165</v>
      </c>
      <c r="B132" s="293" t="s">
        <v>166</v>
      </c>
      <c r="C132" s="284">
        <f>C133</f>
        <v>2588758</v>
      </c>
      <c r="D132" s="262">
        <f t="shared" ref="D132:I132" si="39">D133</f>
        <v>2588758</v>
      </c>
      <c r="E132" s="262">
        <f t="shared" si="39"/>
        <v>417523.36</v>
      </c>
      <c r="F132" s="262">
        <f t="shared" si="39"/>
        <v>1975990.2</v>
      </c>
      <c r="G132" s="262">
        <f t="shared" si="39"/>
        <v>417523.36</v>
      </c>
      <c r="H132" s="262">
        <f t="shared" si="39"/>
        <v>1975990.2</v>
      </c>
      <c r="I132" s="342">
        <f t="shared" si="39"/>
        <v>0</v>
      </c>
      <c r="J132" s="45"/>
      <c r="K132" s="45"/>
      <c r="L132" s="45"/>
    </row>
    <row r="133" spans="1:12">
      <c r="A133" s="294">
        <v>541</v>
      </c>
      <c r="B133" s="295" t="s">
        <v>167</v>
      </c>
      <c r="C133" s="288">
        <v>2588758</v>
      </c>
      <c r="D133" s="287">
        <v>2588758</v>
      </c>
      <c r="E133" s="269">
        <v>417523.36</v>
      </c>
      <c r="F133" s="269">
        <v>1975990.2</v>
      </c>
      <c r="G133" s="269">
        <v>417523.36</v>
      </c>
      <c r="H133" s="270">
        <v>1975990.2</v>
      </c>
      <c r="I133" s="305">
        <f>F133-H133</f>
        <v>0</v>
      </c>
      <c r="J133" s="45"/>
      <c r="K133" s="45"/>
      <c r="L133" s="45"/>
    </row>
    <row r="134" ht="15.75" spans="1:12">
      <c r="A134" s="292" t="s">
        <v>184</v>
      </c>
      <c r="B134" s="293" t="s">
        <v>185</v>
      </c>
      <c r="C134" s="284">
        <f>SUM(C135:C137)</f>
        <v>611998691</v>
      </c>
      <c r="D134" s="262">
        <f t="shared" ref="D134:I134" si="40">SUM(D135:D137)</f>
        <v>549620807</v>
      </c>
      <c r="E134" s="262">
        <f t="shared" si="40"/>
        <v>30115261.31</v>
      </c>
      <c r="F134" s="262">
        <f t="shared" si="40"/>
        <v>468591395.69</v>
      </c>
      <c r="G134" s="262">
        <f t="shared" si="40"/>
        <v>77035761.25</v>
      </c>
      <c r="H134" s="262">
        <f t="shared" si="40"/>
        <v>448558566.6</v>
      </c>
      <c r="I134" s="262">
        <f t="shared" si="40"/>
        <v>20032829.09</v>
      </c>
      <c r="J134" s="45"/>
      <c r="K134" s="45"/>
      <c r="L134" s="45"/>
    </row>
    <row r="135" spans="1:12">
      <c r="A135" s="294">
        <v>843</v>
      </c>
      <c r="B135" s="295" t="s">
        <v>187</v>
      </c>
      <c r="C135" s="285">
        <v>28300854</v>
      </c>
      <c r="D135" s="277">
        <v>28300854</v>
      </c>
      <c r="E135" s="277">
        <v>0</v>
      </c>
      <c r="F135" s="277">
        <v>28300854</v>
      </c>
      <c r="G135" s="269">
        <v>4791797.66</v>
      </c>
      <c r="H135" s="270">
        <v>23116111.08</v>
      </c>
      <c r="I135" s="270">
        <f>F135-H135</f>
        <v>5184742.92</v>
      </c>
      <c r="J135" s="45"/>
      <c r="K135" s="45"/>
      <c r="L135" s="45"/>
    </row>
    <row r="136" spans="1:12">
      <c r="A136" s="294">
        <v>845</v>
      </c>
      <c r="B136" s="295" t="s">
        <v>188</v>
      </c>
      <c r="C136" s="285">
        <v>40700000</v>
      </c>
      <c r="D136" s="277">
        <v>40700000</v>
      </c>
      <c r="E136" s="277">
        <v>280089.78</v>
      </c>
      <c r="F136" s="277">
        <v>38912370.16</v>
      </c>
      <c r="G136" s="269">
        <v>5843165.78</v>
      </c>
      <c r="H136" s="270">
        <v>29027750.16</v>
      </c>
      <c r="I136" s="270">
        <f>F136-H136</f>
        <v>9884620</v>
      </c>
      <c r="J136" s="45"/>
      <c r="K136" s="45"/>
      <c r="L136" s="45"/>
    </row>
    <row r="137" spans="1:12">
      <c r="A137" s="297">
        <v>846</v>
      </c>
      <c r="B137" s="298" t="s">
        <v>189</v>
      </c>
      <c r="C137" s="288">
        <v>542997837</v>
      </c>
      <c r="D137" s="287">
        <v>480619953</v>
      </c>
      <c r="E137" s="287">
        <v>29835171.53</v>
      </c>
      <c r="F137" s="287">
        <v>401378171.53</v>
      </c>
      <c r="G137" s="317">
        <v>66400797.81</v>
      </c>
      <c r="H137" s="283">
        <v>396414705.36</v>
      </c>
      <c r="I137" s="283">
        <f>F137-H137</f>
        <v>4963466.16999996</v>
      </c>
      <c r="J137" s="45"/>
      <c r="K137" s="45"/>
      <c r="L137" s="45"/>
    </row>
    <row r="139" spans="4:8">
      <c r="D139" s="248"/>
      <c r="E139" s="248"/>
      <c r="F139" s="248"/>
      <c r="G139" s="248"/>
      <c r="H139" s="248"/>
    </row>
    <row r="141" ht="15.75" spans="2:8">
      <c r="B141" s="32" t="s">
        <v>86</v>
      </c>
      <c r="C141" s="33"/>
      <c r="D141" s="33"/>
      <c r="E141" s="33"/>
      <c r="F141" s="32" t="s">
        <v>87</v>
      </c>
      <c r="G141" s="32"/>
      <c r="H141" s="32"/>
    </row>
    <row r="142" ht="15.75" spans="2:8">
      <c r="B142" s="32" t="s">
        <v>88</v>
      </c>
      <c r="C142" s="340"/>
      <c r="D142" s="340"/>
      <c r="E142" s="33"/>
      <c r="F142" s="32" t="s">
        <v>89</v>
      </c>
      <c r="G142" s="32"/>
      <c r="H142" s="32"/>
    </row>
    <row r="143" ht="15.75" spans="2:7">
      <c r="B143" s="33"/>
      <c r="C143" s="210"/>
      <c r="D143" s="210"/>
      <c r="E143" s="210"/>
      <c r="F143" s="210"/>
      <c r="G143" s="210"/>
    </row>
    <row r="144" ht="15.75" spans="2:8">
      <c r="B144" s="32" t="s">
        <v>90</v>
      </c>
      <c r="C144" s="32"/>
      <c r="D144" s="33"/>
      <c r="E144" s="33"/>
      <c r="F144" s="32" t="s">
        <v>91</v>
      </c>
      <c r="G144" s="32"/>
      <c r="H144" s="32"/>
    </row>
    <row r="145" ht="15.75" spans="2:8">
      <c r="B145" s="32" t="s">
        <v>92</v>
      </c>
      <c r="C145" s="32"/>
      <c r="D145" s="33"/>
      <c r="E145" s="33"/>
      <c r="F145" s="32" t="s">
        <v>93</v>
      </c>
      <c r="G145" s="32"/>
      <c r="H145" s="32"/>
    </row>
    <row r="146" ht="15.75" spans="2:8">
      <c r="B146" s="341"/>
      <c r="C146" s="210"/>
      <c r="D146" s="33"/>
      <c r="E146" s="33"/>
      <c r="F146" s="32" t="s">
        <v>94</v>
      </c>
      <c r="G146" s="32"/>
      <c r="H146" s="32"/>
    </row>
  </sheetData>
  <mergeCells count="19">
    <mergeCell ref="A1:I1"/>
    <mergeCell ref="A2:B2"/>
    <mergeCell ref="C2:D2"/>
    <mergeCell ref="E2:F2"/>
    <mergeCell ref="G2:H2"/>
    <mergeCell ref="A3:B3"/>
    <mergeCell ref="A8:B8"/>
    <mergeCell ref="A91:B91"/>
    <mergeCell ref="A92:B92"/>
    <mergeCell ref="A93:B93"/>
    <mergeCell ref="A94:B94"/>
    <mergeCell ref="A95:B95"/>
    <mergeCell ref="F141:H141"/>
    <mergeCell ref="F142:H142"/>
    <mergeCell ref="B144:C144"/>
    <mergeCell ref="F144:H144"/>
    <mergeCell ref="B145:C145"/>
    <mergeCell ref="F145:H145"/>
    <mergeCell ref="F146:H146"/>
  </mergeCells>
  <printOptions horizontalCentered="1"/>
  <pageMargins left="0.196850393700787" right="0.196850393700787" top="0.196850393700787" bottom="0.196850393700787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workbookViewId="0">
      <selection activeCell="N45" sqref="N45"/>
    </sheetView>
  </sheetViews>
  <sheetFormatPr defaultColWidth="15.2857142857143" defaultRowHeight="12.75"/>
  <cols>
    <col min="1" max="1" width="39.2857142857143" customWidth="1"/>
    <col min="2" max="3" width="15.7142857142857" style="43" customWidth="1"/>
    <col min="4" max="4" width="16.8571428571429" style="43" customWidth="1"/>
    <col min="5" max="5" width="15.7142857142857" style="43" customWidth="1"/>
    <col min="6" max="6" width="17.7142857142857" style="43" customWidth="1"/>
    <col min="7" max="7" width="15.7142857142857" style="43" customWidth="1"/>
    <col min="8" max="8" width="16.8571428571429" style="43" customWidth="1"/>
    <col min="9" max="9" width="15.7142857142857" style="43" customWidth="1"/>
    <col min="10" max="10" width="17.5714285714286" style="43" customWidth="1"/>
    <col min="11" max="11" width="16.7142857142857" style="43" customWidth="1"/>
    <col min="12" max="12" width="17.4285714285714" style="43" customWidth="1"/>
    <col min="13" max="13" width="15.7142857142857" style="43" customWidth="1"/>
    <col min="14" max="14" width="18.2857142857143" style="43" customWidth="1"/>
    <col min="15" max="15" width="1.85714285714286" customWidth="1"/>
    <col min="16" max="208" width="8.57142857142857" customWidth="1"/>
    <col min="209" max="209" width="48.7142857142857" customWidth="1"/>
    <col min="213" max="213" width="15.7142857142857" customWidth="1"/>
    <col min="214" max="214" width="16.5714285714286" customWidth="1"/>
    <col min="215" max="215" width="15.5714285714286" customWidth="1"/>
  </cols>
  <sheetData>
    <row r="1" customFormat="1" ht="15.75" spans="1:14">
      <c r="A1" s="33" t="s">
        <v>0</v>
      </c>
      <c r="B1" s="33"/>
      <c r="C1" s="33"/>
      <c r="D1" s="33"/>
      <c r="E1" s="33"/>
      <c r="F1" s="33"/>
      <c r="G1" s="43"/>
      <c r="H1" s="43"/>
      <c r="I1" s="43"/>
      <c r="J1" s="43"/>
      <c r="K1" s="43"/>
      <c r="L1" s="43"/>
      <c r="M1" s="43"/>
      <c r="N1" s="43"/>
    </row>
    <row r="2" s="36" customFormat="1" ht="18.75" customHeight="1" spans="1:14">
      <c r="A2" s="33" t="s">
        <v>195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customFormat="1" ht="18.75" customHeight="1" spans="1:14">
      <c r="A3" s="33" t="s">
        <v>196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customFormat="1" ht="17.1" customHeight="1" spans="1:14">
      <c r="A4" s="213" t="s">
        <v>197</v>
      </c>
      <c r="B4" s="214" t="s">
        <v>198</v>
      </c>
      <c r="C4" s="214" t="s">
        <v>199</v>
      </c>
      <c r="D4" s="214" t="s">
        <v>200</v>
      </c>
      <c r="E4" s="214" t="s">
        <v>201</v>
      </c>
      <c r="F4" s="214" t="s">
        <v>202</v>
      </c>
      <c r="G4" s="214" t="s">
        <v>203</v>
      </c>
      <c r="H4" s="214" t="s">
        <v>204</v>
      </c>
      <c r="I4" s="214" t="s">
        <v>205</v>
      </c>
      <c r="J4" s="214" t="s">
        <v>206</v>
      </c>
      <c r="K4" s="214" t="s">
        <v>207</v>
      </c>
      <c r="L4" s="214" t="s">
        <v>208</v>
      </c>
      <c r="M4" s="214" t="s">
        <v>209</v>
      </c>
      <c r="N4" s="214" t="s">
        <v>210</v>
      </c>
    </row>
    <row r="5" customFormat="1" ht="15.75" customHeight="1" spans="1:14">
      <c r="A5" s="213"/>
      <c r="B5" s="59">
        <f t="shared" ref="B5:N5" si="0">B6+B12+B13+B16+B17+B25</f>
        <v>744522404.43</v>
      </c>
      <c r="C5" s="59">
        <f t="shared" si="0"/>
        <v>769640815.7</v>
      </c>
      <c r="D5" s="59">
        <f t="shared" si="0"/>
        <v>1023890607.83</v>
      </c>
      <c r="E5" s="59">
        <f t="shared" si="0"/>
        <v>937449580.07</v>
      </c>
      <c r="F5" s="59">
        <f t="shared" si="0"/>
        <v>1018149765.34</v>
      </c>
      <c r="G5" s="59">
        <f t="shared" si="0"/>
        <v>732576280.64</v>
      </c>
      <c r="H5" s="59">
        <f t="shared" si="0"/>
        <v>736319245.44</v>
      </c>
      <c r="I5" s="59">
        <f t="shared" si="0"/>
        <v>856273156.44</v>
      </c>
      <c r="J5" s="59">
        <f t="shared" si="0"/>
        <v>745787649.89</v>
      </c>
      <c r="K5" s="59">
        <f t="shared" si="0"/>
        <v>713787704.77</v>
      </c>
      <c r="L5" s="59">
        <f t="shared" si="0"/>
        <v>781268242.66</v>
      </c>
      <c r="M5" s="59">
        <f t="shared" si="0"/>
        <v>713871990.31</v>
      </c>
      <c r="N5" s="59">
        <f t="shared" si="0"/>
        <v>9773537443.52</v>
      </c>
    </row>
    <row r="6" customFormat="1" ht="15.75" customHeight="1" spans="1:14">
      <c r="A6" s="10" t="s">
        <v>211</v>
      </c>
      <c r="B6" s="59">
        <f t="shared" ref="B6:N6" si="1">SUM(B7:B11)</f>
        <v>346146478.97</v>
      </c>
      <c r="C6" s="59">
        <f t="shared" si="1"/>
        <v>375053286.56</v>
      </c>
      <c r="D6" s="59">
        <f t="shared" si="1"/>
        <v>515404643.25</v>
      </c>
      <c r="E6" s="59">
        <f t="shared" si="1"/>
        <v>532098188.59</v>
      </c>
      <c r="F6" s="59">
        <f t="shared" si="1"/>
        <v>356214077.05</v>
      </c>
      <c r="G6" s="59">
        <f t="shared" si="1"/>
        <v>358216294.88</v>
      </c>
      <c r="H6" s="59">
        <f t="shared" si="1"/>
        <v>373050943.05</v>
      </c>
      <c r="I6" s="59">
        <f t="shared" si="1"/>
        <v>462915083.27</v>
      </c>
      <c r="J6" s="59">
        <f t="shared" si="1"/>
        <v>377531875.36</v>
      </c>
      <c r="K6" s="59">
        <f t="shared" si="1"/>
        <v>363591912.62</v>
      </c>
      <c r="L6" s="59">
        <f t="shared" si="1"/>
        <v>375925941.3</v>
      </c>
      <c r="M6" s="59">
        <f t="shared" si="1"/>
        <v>400128071.62</v>
      </c>
      <c r="N6" s="59">
        <f t="shared" si="1"/>
        <v>4836276796.52</v>
      </c>
    </row>
    <row r="7" customFormat="1" ht="15.75" customHeight="1" spans="1:14">
      <c r="A7" s="215" t="s">
        <v>212</v>
      </c>
      <c r="B7" s="216">
        <v>92221191.81</v>
      </c>
      <c r="C7" s="59">
        <v>67214824.86</v>
      </c>
      <c r="D7" s="216">
        <v>242140160.62</v>
      </c>
      <c r="E7" s="59">
        <v>249586874.93</v>
      </c>
      <c r="F7" s="216">
        <v>107858946.47</v>
      </c>
      <c r="G7" s="59">
        <v>105184197.77</v>
      </c>
      <c r="H7" s="216">
        <v>113893469.79</v>
      </c>
      <c r="I7" s="59">
        <v>99549143.74</v>
      </c>
      <c r="J7" s="239">
        <v>109277579.79</v>
      </c>
      <c r="K7" s="59">
        <v>97764247.59</v>
      </c>
      <c r="L7" s="239">
        <v>104014982.29</v>
      </c>
      <c r="M7" s="240">
        <v>107076873.25</v>
      </c>
      <c r="N7" s="217">
        <f t="shared" ref="N7:N12" si="2">SUM(B7:M7)</f>
        <v>1495782492.91</v>
      </c>
    </row>
    <row r="8" customFormat="1" ht="15.75" customHeight="1" spans="1:14">
      <c r="A8" s="215" t="s">
        <v>213</v>
      </c>
      <c r="B8" s="59">
        <v>166585067.69</v>
      </c>
      <c r="C8" s="59">
        <v>173957560.52</v>
      </c>
      <c r="D8" s="59">
        <v>183127249.24</v>
      </c>
      <c r="E8" s="59">
        <v>153304282.99</v>
      </c>
      <c r="F8" s="59">
        <v>165755734.72</v>
      </c>
      <c r="G8" s="59">
        <v>166403728.54</v>
      </c>
      <c r="H8" s="59">
        <v>169827703.82</v>
      </c>
      <c r="I8" s="59">
        <v>276490617.67</v>
      </c>
      <c r="J8" s="59">
        <v>179139886.38</v>
      </c>
      <c r="K8" s="59">
        <v>175954235.2</v>
      </c>
      <c r="L8" s="59">
        <v>174973977.71</v>
      </c>
      <c r="M8" s="59">
        <v>197536721.44</v>
      </c>
      <c r="N8" s="217">
        <f t="shared" si="2"/>
        <v>2183056765.92</v>
      </c>
    </row>
    <row r="9" customFormat="1" ht="15.75" customHeight="1" spans="1:14">
      <c r="A9" s="215" t="s">
        <v>214</v>
      </c>
      <c r="B9" s="216">
        <v>22764802.2</v>
      </c>
      <c r="C9" s="59">
        <v>34246634.21</v>
      </c>
      <c r="D9" s="216">
        <v>20432840.48</v>
      </c>
      <c r="E9" s="59">
        <v>22276781.89</v>
      </c>
      <c r="F9" s="216">
        <v>21597967.45</v>
      </c>
      <c r="G9" s="59">
        <v>24735135.94</v>
      </c>
      <c r="H9" s="216">
        <v>27365676.76</v>
      </c>
      <c r="I9" s="59">
        <v>25994447.19</v>
      </c>
      <c r="J9" s="59">
        <v>22957539.04</v>
      </c>
      <c r="K9" s="59">
        <v>24329688.82</v>
      </c>
      <c r="L9" s="59">
        <v>25947438.66</v>
      </c>
      <c r="M9" s="59">
        <v>31081137.7</v>
      </c>
      <c r="N9" s="217">
        <f t="shared" si="2"/>
        <v>303730090.34</v>
      </c>
    </row>
    <row r="10" customFormat="1" ht="15.75" customHeight="1" spans="1:14">
      <c r="A10" s="215" t="s">
        <v>215</v>
      </c>
      <c r="B10" s="59">
        <v>46306020.62</v>
      </c>
      <c r="C10" s="59">
        <v>81972111.36</v>
      </c>
      <c r="D10" s="59">
        <v>25806978.02</v>
      </c>
      <c r="E10" s="59">
        <v>37984421.64</v>
      </c>
      <c r="F10" s="59">
        <v>39682145.57</v>
      </c>
      <c r="G10" s="59">
        <v>40350327.88</v>
      </c>
      <c r="H10" s="59">
        <v>40542338.17</v>
      </c>
      <c r="I10" s="59">
        <v>41250011.28</v>
      </c>
      <c r="J10" s="59">
        <v>46114875.2</v>
      </c>
      <c r="K10" s="59">
        <v>46767035.33</v>
      </c>
      <c r="L10" s="59">
        <v>51886071.51</v>
      </c>
      <c r="M10" s="59">
        <v>44613746.74</v>
      </c>
      <c r="N10" s="217">
        <f t="shared" si="2"/>
        <v>543276083.32</v>
      </c>
    </row>
    <row r="11" customFormat="1" ht="15.75" customHeight="1" spans="1:14">
      <c r="A11" s="10" t="s">
        <v>216</v>
      </c>
      <c r="B11" s="59">
        <v>18269396.65</v>
      </c>
      <c r="C11" s="59">
        <v>17662155.61</v>
      </c>
      <c r="D11" s="59">
        <v>43897414.89</v>
      </c>
      <c r="E11" s="59">
        <v>68945827.14</v>
      </c>
      <c r="F11" s="59">
        <v>21319282.84</v>
      </c>
      <c r="G11" s="59">
        <v>21542904.75</v>
      </c>
      <c r="H11" s="59">
        <v>21421754.51</v>
      </c>
      <c r="I11" s="59">
        <v>19630863.39</v>
      </c>
      <c r="J11" s="59">
        <v>20041994.95</v>
      </c>
      <c r="K11" s="59">
        <v>18776705.68</v>
      </c>
      <c r="L11" s="59">
        <v>19103471.13</v>
      </c>
      <c r="M11" s="59">
        <v>19819592.49</v>
      </c>
      <c r="N11" s="217">
        <f t="shared" si="2"/>
        <v>310431364.03</v>
      </c>
    </row>
    <row r="12" customFormat="1" ht="14.25" customHeight="1" spans="1:14">
      <c r="A12" s="215" t="s">
        <v>217</v>
      </c>
      <c r="B12" s="216">
        <v>29271536.08</v>
      </c>
      <c r="C12" s="216">
        <v>47835432.5</v>
      </c>
      <c r="D12" s="216">
        <v>29455015.45</v>
      </c>
      <c r="E12" s="216">
        <v>29538933.23</v>
      </c>
      <c r="F12" s="216">
        <v>29946825.67</v>
      </c>
      <c r="G12" s="216">
        <v>25923479.48</v>
      </c>
      <c r="H12" s="216">
        <v>35203519.18</v>
      </c>
      <c r="I12" s="216">
        <v>30872348.23</v>
      </c>
      <c r="J12" s="216">
        <v>31624584.57</v>
      </c>
      <c r="K12" s="216">
        <v>34134928.58</v>
      </c>
      <c r="L12" s="216">
        <v>33637068.35</v>
      </c>
      <c r="M12" s="216">
        <v>31067363.33</v>
      </c>
      <c r="N12" s="217">
        <f t="shared" si="2"/>
        <v>388511034.65</v>
      </c>
    </row>
    <row r="13" customFormat="1" ht="15.75" customHeight="1" spans="1:14">
      <c r="A13" s="215" t="s">
        <v>218</v>
      </c>
      <c r="B13" s="217">
        <f t="shared" ref="B13:N13" si="3">SUM(B14:B15)</f>
        <v>126907658.46</v>
      </c>
      <c r="C13" s="217">
        <f t="shared" si="3"/>
        <v>34479388.86</v>
      </c>
      <c r="D13" s="217">
        <f t="shared" si="3"/>
        <v>33972615.18</v>
      </c>
      <c r="E13" s="217">
        <f t="shared" si="3"/>
        <v>46290968.79</v>
      </c>
      <c r="F13" s="217">
        <f t="shared" si="3"/>
        <v>42949794.64</v>
      </c>
      <c r="G13" s="217">
        <f t="shared" si="3"/>
        <v>43575794.24</v>
      </c>
      <c r="H13" s="217">
        <f t="shared" si="3"/>
        <v>43961540.25</v>
      </c>
      <c r="I13" s="217">
        <f t="shared" si="3"/>
        <v>104871669.5</v>
      </c>
      <c r="J13" s="217">
        <f t="shared" si="3"/>
        <v>35940746.25</v>
      </c>
      <c r="K13" s="217">
        <f t="shared" si="3"/>
        <v>50226727.55</v>
      </c>
      <c r="L13" s="217">
        <f t="shared" si="3"/>
        <v>97436357.54</v>
      </c>
      <c r="M13" s="217">
        <f t="shared" si="3"/>
        <v>38104979.81</v>
      </c>
      <c r="N13" s="217">
        <f t="shared" si="3"/>
        <v>698718241.07</v>
      </c>
    </row>
    <row r="14" customFormat="1" ht="15" customHeight="1" spans="1:14">
      <c r="A14" s="10" t="s">
        <v>219</v>
      </c>
      <c r="B14" s="59">
        <v>26815316.68</v>
      </c>
      <c r="C14" s="18">
        <v>34378485.6</v>
      </c>
      <c r="D14" s="59">
        <v>33866339.49</v>
      </c>
      <c r="E14" s="18">
        <v>46199555.48</v>
      </c>
      <c r="F14" s="59">
        <v>42853897.24</v>
      </c>
      <c r="G14" s="18">
        <v>43484372.35</v>
      </c>
      <c r="H14" s="59">
        <v>43872625.05</v>
      </c>
      <c r="I14" s="18">
        <v>34786669.27</v>
      </c>
      <c r="J14" s="59">
        <v>35830344.34</v>
      </c>
      <c r="K14" s="18">
        <v>50118166.56</v>
      </c>
      <c r="L14" s="59">
        <v>38997151.33</v>
      </c>
      <c r="M14" s="18">
        <v>37219535.64</v>
      </c>
      <c r="N14" s="217">
        <f t="shared" ref="N14:N16" si="4">SUM(B14:M14)</f>
        <v>468422459.03</v>
      </c>
    </row>
    <row r="15" customFormat="1" ht="15.75" customHeight="1" spans="1:14">
      <c r="A15" s="10" t="s">
        <v>220</v>
      </c>
      <c r="B15" s="216">
        <v>100092341.78</v>
      </c>
      <c r="C15" s="59">
        <v>100903.259999998</v>
      </c>
      <c r="D15" s="216">
        <v>106275.689999998</v>
      </c>
      <c r="E15" s="59">
        <v>91413.3100000024</v>
      </c>
      <c r="F15" s="216">
        <v>95897.3999999985</v>
      </c>
      <c r="G15" s="59">
        <v>91421.8900000006</v>
      </c>
      <c r="H15" s="216">
        <v>88915.200000003</v>
      </c>
      <c r="I15" s="59">
        <v>70085000.23</v>
      </c>
      <c r="J15" s="216">
        <v>110401.909999996</v>
      </c>
      <c r="K15" s="59">
        <v>108560.989999995</v>
      </c>
      <c r="L15" s="59">
        <v>58439206.21</v>
      </c>
      <c r="M15" s="59">
        <v>885444.170000002</v>
      </c>
      <c r="N15" s="217">
        <f t="shared" si="4"/>
        <v>230295782.04</v>
      </c>
    </row>
    <row r="16" customFormat="1" ht="15.75" customHeight="1" spans="1:14">
      <c r="A16" s="215" t="s">
        <v>221</v>
      </c>
      <c r="B16" s="59">
        <v>3403856.86</v>
      </c>
      <c r="C16" s="216">
        <v>3663903.52</v>
      </c>
      <c r="D16" s="59">
        <v>4515119.81</v>
      </c>
      <c r="E16" s="216">
        <v>3160468.21</v>
      </c>
      <c r="F16" s="59">
        <v>3761390.37</v>
      </c>
      <c r="G16" s="216">
        <v>3484549.54</v>
      </c>
      <c r="H16" s="59">
        <v>4145412.82</v>
      </c>
      <c r="I16" s="216">
        <v>4230574</v>
      </c>
      <c r="J16" s="59">
        <v>4480949.01</v>
      </c>
      <c r="K16" s="216">
        <v>3790957.14</v>
      </c>
      <c r="L16" s="59">
        <v>3977876.56</v>
      </c>
      <c r="M16" s="59">
        <v>3486493.55</v>
      </c>
      <c r="N16" s="217">
        <f t="shared" si="4"/>
        <v>46101551.39</v>
      </c>
    </row>
    <row r="17" customFormat="1" ht="15.75" customHeight="1" spans="1:14">
      <c r="A17" s="215" t="s">
        <v>222</v>
      </c>
      <c r="B17" s="59">
        <f t="shared" ref="B17:N17" si="5">SUM(B18:B24)</f>
        <v>223713287.76</v>
      </c>
      <c r="C17" s="59">
        <f t="shared" si="5"/>
        <v>282706974.34</v>
      </c>
      <c r="D17" s="59">
        <f t="shared" si="5"/>
        <v>411134729.71</v>
      </c>
      <c r="E17" s="59">
        <f t="shared" si="5"/>
        <v>303367628.8</v>
      </c>
      <c r="F17" s="59">
        <f t="shared" si="5"/>
        <v>273390635.78</v>
      </c>
      <c r="G17" s="59">
        <f t="shared" si="5"/>
        <v>282687144.86</v>
      </c>
      <c r="H17" s="59">
        <f t="shared" si="5"/>
        <v>261609196.75</v>
      </c>
      <c r="I17" s="59">
        <f t="shared" si="5"/>
        <v>204625046.02</v>
      </c>
      <c r="J17" s="59">
        <f t="shared" si="5"/>
        <v>279579541.24</v>
      </c>
      <c r="K17" s="59">
        <f t="shared" si="5"/>
        <v>225562134.88</v>
      </c>
      <c r="L17" s="59">
        <f t="shared" si="5"/>
        <v>267375713.67</v>
      </c>
      <c r="M17" s="59">
        <f t="shared" si="5"/>
        <v>233000999.73</v>
      </c>
      <c r="N17" s="59">
        <f t="shared" si="5"/>
        <v>3248753033.54</v>
      </c>
    </row>
    <row r="18" customFormat="1" ht="15.75" customHeight="1" spans="1:14">
      <c r="A18" s="215" t="s">
        <v>223</v>
      </c>
      <c r="B18" s="218">
        <v>11582920.43</v>
      </c>
      <c r="C18" s="59">
        <v>18686286.64</v>
      </c>
      <c r="D18" s="218">
        <v>11619055.89</v>
      </c>
      <c r="E18" s="59">
        <v>15591431.97</v>
      </c>
      <c r="F18" s="218">
        <v>10267675.22</v>
      </c>
      <c r="G18" s="59">
        <v>10433710.11</v>
      </c>
      <c r="H18" s="218">
        <v>13309676.61</v>
      </c>
      <c r="I18" s="59">
        <v>13670866.55</v>
      </c>
      <c r="J18" s="218">
        <v>14368935.6</v>
      </c>
      <c r="K18" s="59">
        <v>11072060.46</v>
      </c>
      <c r="L18" s="218">
        <v>14050879.74</v>
      </c>
      <c r="M18" s="59">
        <v>9423431.52</v>
      </c>
      <c r="N18" s="217">
        <f t="shared" ref="N18:N25" si="6">SUM(B18:M18)</f>
        <v>154076930.74</v>
      </c>
    </row>
    <row r="19" customFormat="1" ht="15.75" customHeight="1" spans="1:14">
      <c r="A19" s="215" t="s">
        <v>224</v>
      </c>
      <c r="B19" s="59">
        <v>100424896.11</v>
      </c>
      <c r="C19" s="218">
        <v>124975612.88</v>
      </c>
      <c r="D19" s="59">
        <v>90854589.66</v>
      </c>
      <c r="E19" s="218">
        <v>96656034.81</v>
      </c>
      <c r="F19" s="59">
        <v>98756805.52</v>
      </c>
      <c r="G19" s="218">
        <v>106363834.34</v>
      </c>
      <c r="H19" s="59">
        <v>98462227.24</v>
      </c>
      <c r="I19" s="218">
        <v>74634518.58</v>
      </c>
      <c r="J19" s="59">
        <v>135135132.54</v>
      </c>
      <c r="K19" s="218">
        <v>99713325.96</v>
      </c>
      <c r="L19" s="59">
        <v>120402422.72</v>
      </c>
      <c r="M19" s="218">
        <v>99218162</v>
      </c>
      <c r="N19" s="217">
        <f t="shared" si="6"/>
        <v>1245597562.36</v>
      </c>
    </row>
    <row r="20" customFormat="1" ht="15.75" customHeight="1" spans="1:14">
      <c r="A20" s="215" t="s">
        <v>225</v>
      </c>
      <c r="B20" s="59">
        <v>11062935.98</v>
      </c>
      <c r="C20" s="59">
        <v>15572785.45</v>
      </c>
      <c r="D20" s="59">
        <v>194726085.04</v>
      </c>
      <c r="E20" s="59">
        <v>81486607.51</v>
      </c>
      <c r="F20" s="59">
        <v>58848274.24</v>
      </c>
      <c r="G20" s="59">
        <v>51684083</v>
      </c>
      <c r="H20" s="59">
        <v>46702983.33</v>
      </c>
      <c r="I20" s="59">
        <v>13158404.18</v>
      </c>
      <c r="J20" s="59">
        <v>15829300.21</v>
      </c>
      <c r="K20" s="59">
        <v>14922685.2</v>
      </c>
      <c r="L20" s="59">
        <v>15021402.49</v>
      </c>
      <c r="M20" s="59">
        <v>14116773.41</v>
      </c>
      <c r="N20" s="217">
        <f t="shared" si="6"/>
        <v>533132320.04</v>
      </c>
    </row>
    <row r="21" customFormat="1" ht="15.75" customHeight="1" spans="1:14">
      <c r="A21" s="215" t="s">
        <v>226</v>
      </c>
      <c r="B21" s="59">
        <v>39847.79</v>
      </c>
      <c r="C21" s="59">
        <v>51251.07</v>
      </c>
      <c r="D21" s="59">
        <v>33879.11</v>
      </c>
      <c r="E21" s="59">
        <v>13239.94</v>
      </c>
      <c r="F21" s="59">
        <v>16906.39</v>
      </c>
      <c r="G21" s="59">
        <v>26992.33</v>
      </c>
      <c r="H21" s="59">
        <v>8523.48</v>
      </c>
      <c r="I21" s="59">
        <v>18525.33</v>
      </c>
      <c r="J21" s="59">
        <v>4039.22</v>
      </c>
      <c r="K21" s="59">
        <v>11810.16</v>
      </c>
      <c r="L21" s="59">
        <v>112466.3</v>
      </c>
      <c r="M21" s="59">
        <v>571223.54</v>
      </c>
      <c r="N21" s="217">
        <f t="shared" si="6"/>
        <v>908704.66</v>
      </c>
    </row>
    <row r="22" customFormat="1" ht="15.75" customHeight="1" spans="1:14">
      <c r="A22" s="215" t="s">
        <v>227</v>
      </c>
      <c r="B22" s="59">
        <v>764285.9</v>
      </c>
      <c r="C22" s="59">
        <v>1049542.95</v>
      </c>
      <c r="D22" s="59">
        <v>573146.01</v>
      </c>
      <c r="E22" s="59">
        <v>665450.81</v>
      </c>
      <c r="F22" s="59">
        <v>767630.01</v>
      </c>
      <c r="G22" s="59">
        <v>817681.61</v>
      </c>
      <c r="H22" s="59">
        <v>648807.58</v>
      </c>
      <c r="I22" s="59">
        <v>835248.64</v>
      </c>
      <c r="J22" s="59">
        <v>771640.4</v>
      </c>
      <c r="K22" s="59">
        <v>681654.91</v>
      </c>
      <c r="L22" s="59">
        <v>829890.8</v>
      </c>
      <c r="M22" s="59">
        <v>826815.55</v>
      </c>
      <c r="N22" s="217">
        <f t="shared" si="6"/>
        <v>9231795.17</v>
      </c>
    </row>
    <row r="23" customFormat="1" ht="15.75" customHeight="1" spans="1:14">
      <c r="A23" s="215" t="s">
        <v>228</v>
      </c>
      <c r="B23" s="218">
        <v>40457824.1</v>
      </c>
      <c r="C23" s="218">
        <v>49764090.6</v>
      </c>
      <c r="D23" s="218">
        <v>52282867.74</v>
      </c>
      <c r="E23" s="218">
        <v>44851603.4</v>
      </c>
      <c r="F23" s="218">
        <v>42805319.4</v>
      </c>
      <c r="G23" s="218">
        <v>45508814.7</v>
      </c>
      <c r="H23" s="218">
        <v>41926545.34</v>
      </c>
      <c r="I23" s="218">
        <v>31676682.17</v>
      </c>
      <c r="J23" s="218">
        <v>49528554.67</v>
      </c>
      <c r="K23" s="218">
        <v>38848053.6</v>
      </c>
      <c r="L23" s="218">
        <v>45372132.38</v>
      </c>
      <c r="M23" s="218">
        <v>38571356.23</v>
      </c>
      <c r="N23" s="217">
        <f t="shared" si="6"/>
        <v>521593844.33</v>
      </c>
    </row>
    <row r="24" customFormat="1" ht="15.75" customHeight="1" spans="1:14">
      <c r="A24" s="215" t="s">
        <v>229</v>
      </c>
      <c r="B24" s="59">
        <v>59380577.45</v>
      </c>
      <c r="C24" s="59">
        <v>72607404.75</v>
      </c>
      <c r="D24" s="59">
        <v>61045106.26</v>
      </c>
      <c r="E24" s="59">
        <v>64103260.36</v>
      </c>
      <c r="F24" s="59">
        <v>61928025</v>
      </c>
      <c r="G24" s="59">
        <v>67852028.77</v>
      </c>
      <c r="H24" s="59">
        <v>60550433.17</v>
      </c>
      <c r="I24" s="59">
        <v>70630800.57</v>
      </c>
      <c r="J24" s="59">
        <v>63941938.6</v>
      </c>
      <c r="K24" s="59">
        <v>60312544.59</v>
      </c>
      <c r="L24" s="59">
        <v>71586519.24</v>
      </c>
      <c r="M24" s="59">
        <v>70273237.48</v>
      </c>
      <c r="N24" s="217">
        <f t="shared" si="6"/>
        <v>784211876.24</v>
      </c>
    </row>
    <row r="25" customFormat="1" ht="15.75" customHeight="1" spans="1:14">
      <c r="A25" s="215" t="s">
        <v>230</v>
      </c>
      <c r="B25" s="216">
        <v>15079586.3</v>
      </c>
      <c r="C25" s="216">
        <v>25901829.92</v>
      </c>
      <c r="D25" s="216">
        <v>29408484.43</v>
      </c>
      <c r="E25" s="216">
        <v>22993392.45</v>
      </c>
      <c r="F25" s="216">
        <v>311887041.83</v>
      </c>
      <c r="G25" s="216">
        <v>18689017.64</v>
      </c>
      <c r="H25" s="216">
        <v>18348633.39</v>
      </c>
      <c r="I25" s="216">
        <v>48758435.42</v>
      </c>
      <c r="J25" s="216">
        <v>16629953.46</v>
      </c>
      <c r="K25" s="216">
        <v>36481044</v>
      </c>
      <c r="L25" s="216">
        <v>2915285.24</v>
      </c>
      <c r="M25" s="216">
        <v>8084082.27</v>
      </c>
      <c r="N25" s="217">
        <f t="shared" si="6"/>
        <v>555176786.35</v>
      </c>
    </row>
    <row r="26" customFormat="1" ht="15.75" customHeight="1" spans="1:14">
      <c r="A26" s="219" t="s">
        <v>231</v>
      </c>
      <c r="B26" s="59">
        <f t="shared" ref="B26:N26" si="7">SUM(B27:B30)</f>
        <v>69701496.05</v>
      </c>
      <c r="C26" s="59">
        <f t="shared" si="7"/>
        <v>107813548.97</v>
      </c>
      <c r="D26" s="59">
        <f t="shared" si="7"/>
        <v>111592283.13</v>
      </c>
      <c r="E26" s="59">
        <f t="shared" si="7"/>
        <v>100725739.92</v>
      </c>
      <c r="F26" s="59">
        <f t="shared" si="7"/>
        <v>93463856.18</v>
      </c>
      <c r="G26" s="59">
        <f t="shared" si="7"/>
        <v>92867436.15</v>
      </c>
      <c r="H26" s="59">
        <f t="shared" si="7"/>
        <v>85571683.47</v>
      </c>
      <c r="I26" s="59">
        <f t="shared" si="7"/>
        <v>76479905.3</v>
      </c>
      <c r="J26" s="59">
        <f t="shared" si="7"/>
        <v>85114222.22</v>
      </c>
      <c r="K26" s="59">
        <f t="shared" si="7"/>
        <v>95885569.69</v>
      </c>
      <c r="L26" s="59">
        <f t="shared" si="7"/>
        <v>85474630.35</v>
      </c>
      <c r="M26" s="59">
        <f t="shared" si="7"/>
        <v>79679585.33</v>
      </c>
      <c r="N26" s="59">
        <f t="shared" si="7"/>
        <v>1084369956.76</v>
      </c>
    </row>
    <row r="27" customFormat="1" ht="16.5" customHeight="1" spans="1:14">
      <c r="A27" s="215" t="s">
        <v>232</v>
      </c>
      <c r="B27" s="59">
        <v>19872777.06</v>
      </c>
      <c r="C27" s="216">
        <v>39043498.43</v>
      </c>
      <c r="D27" s="59">
        <v>20567748.11</v>
      </c>
      <c r="E27" s="216">
        <v>20038735.95</v>
      </c>
      <c r="F27" s="59">
        <v>20733110.65</v>
      </c>
      <c r="G27" s="216">
        <v>19864746.13</v>
      </c>
      <c r="H27" s="59">
        <v>21574337.8</v>
      </c>
      <c r="I27" s="216">
        <v>20907004.24</v>
      </c>
      <c r="J27" s="59">
        <v>22791346.27</v>
      </c>
      <c r="K27" s="216">
        <v>24550081.99</v>
      </c>
      <c r="L27" s="59">
        <v>23909169.06</v>
      </c>
      <c r="M27" s="216">
        <v>22175037.45</v>
      </c>
      <c r="N27" s="217">
        <f t="shared" ref="N27:N30" si="8">SUM(B27:M27)</f>
        <v>276027593.14</v>
      </c>
    </row>
    <row r="28" customFormat="1" ht="16.5" customHeight="1" spans="1:14">
      <c r="A28" s="220" t="s">
        <v>233</v>
      </c>
      <c r="B28" s="216">
        <v>6675094.31</v>
      </c>
      <c r="C28" s="216">
        <v>12611589.53</v>
      </c>
      <c r="D28" s="216">
        <v>5944288.31</v>
      </c>
      <c r="E28" s="216">
        <v>6555818.31</v>
      </c>
      <c r="F28" s="216">
        <v>6885516.57</v>
      </c>
      <c r="G28" s="216">
        <v>6446792.75</v>
      </c>
      <c r="H28" s="216">
        <v>90750.1</v>
      </c>
      <c r="I28" s="216">
        <v>13348409.59</v>
      </c>
      <c r="J28" s="216">
        <v>7358411.54</v>
      </c>
      <c r="K28" s="216">
        <v>5982928.91</v>
      </c>
      <c r="L28" s="216">
        <v>6294034.77</v>
      </c>
      <c r="M28" s="216">
        <v>5933635.54</v>
      </c>
      <c r="N28" s="217">
        <f t="shared" si="8"/>
        <v>84127270.23</v>
      </c>
    </row>
    <row r="29" customFormat="1" ht="16.5" customHeight="1" spans="1:14">
      <c r="A29" s="221" t="s">
        <v>234</v>
      </c>
      <c r="B29" s="216">
        <v>18378647.55</v>
      </c>
      <c r="C29" s="216">
        <v>25228028.38</v>
      </c>
      <c r="D29" s="216">
        <v>25518895.67</v>
      </c>
      <c r="E29" s="216">
        <v>35248632.73</v>
      </c>
      <c r="F29" s="216">
        <v>32113770.77</v>
      </c>
      <c r="G29" s="216">
        <v>32690637.1</v>
      </c>
      <c r="H29" s="216">
        <v>32080152.03</v>
      </c>
      <c r="I29" s="216">
        <v>21760978.89</v>
      </c>
      <c r="J29" s="216">
        <v>22938029.74</v>
      </c>
      <c r="K29" s="216">
        <v>40072251.57</v>
      </c>
      <c r="L29" s="216">
        <v>26210275.62</v>
      </c>
      <c r="M29" s="216">
        <v>26743041.47</v>
      </c>
      <c r="N29" s="217">
        <f t="shared" si="8"/>
        <v>338983341.52</v>
      </c>
    </row>
    <row r="30" customFormat="1" ht="16.5" customHeight="1" spans="1:14">
      <c r="A30" s="215" t="s">
        <v>235</v>
      </c>
      <c r="B30" s="59">
        <v>24774977.13</v>
      </c>
      <c r="C30" s="59">
        <v>30930432.63</v>
      </c>
      <c r="D30" s="59">
        <v>59561351.04</v>
      </c>
      <c r="E30" s="59">
        <v>38882552.93</v>
      </c>
      <c r="F30" s="59">
        <v>33731458.19</v>
      </c>
      <c r="G30" s="59">
        <v>33865260.17</v>
      </c>
      <c r="H30" s="59">
        <v>31826443.54</v>
      </c>
      <c r="I30" s="59">
        <v>20463512.58</v>
      </c>
      <c r="J30" s="239">
        <v>32026434.67</v>
      </c>
      <c r="K30" s="59">
        <v>25280307.22</v>
      </c>
      <c r="L30" s="239">
        <v>29061150.9</v>
      </c>
      <c r="M30" s="59">
        <v>24827870.87</v>
      </c>
      <c r="N30" s="217">
        <f t="shared" si="8"/>
        <v>385231751.87</v>
      </c>
    </row>
    <row r="31" customFormat="1" ht="20.1" customHeight="1" spans="1:14">
      <c r="A31" s="219" t="s">
        <v>236</v>
      </c>
      <c r="B31" s="59">
        <f t="shared" ref="B31:N31" si="9">B5-B26</f>
        <v>674820908.38</v>
      </c>
      <c r="C31" s="59">
        <f t="shared" si="9"/>
        <v>661827266.73</v>
      </c>
      <c r="D31" s="59">
        <f t="shared" si="9"/>
        <v>912298324.7</v>
      </c>
      <c r="E31" s="59">
        <f t="shared" si="9"/>
        <v>836723840.15</v>
      </c>
      <c r="F31" s="59">
        <f t="shared" si="9"/>
        <v>924685909.16</v>
      </c>
      <c r="G31" s="59">
        <f t="shared" si="9"/>
        <v>639708844.49</v>
      </c>
      <c r="H31" s="59">
        <f t="shared" si="9"/>
        <v>650747561.97</v>
      </c>
      <c r="I31" s="59">
        <f t="shared" si="9"/>
        <v>779793251.14</v>
      </c>
      <c r="J31" s="59">
        <f t="shared" si="9"/>
        <v>660673427.67</v>
      </c>
      <c r="K31" s="59">
        <f t="shared" si="9"/>
        <v>617902135.08</v>
      </c>
      <c r="L31" s="59">
        <f t="shared" si="9"/>
        <v>695793612.31</v>
      </c>
      <c r="M31" s="59">
        <f t="shared" si="9"/>
        <v>634192404.98</v>
      </c>
      <c r="N31" s="59">
        <f t="shared" si="9"/>
        <v>8689167486.76</v>
      </c>
    </row>
    <row r="32" customFormat="1" ht="45" customHeight="1" spans="1:14">
      <c r="A32" s="10" t="s">
        <v>237</v>
      </c>
      <c r="B32" s="59">
        <v>0</v>
      </c>
      <c r="C32" s="59">
        <v>5633000</v>
      </c>
      <c r="D32" s="59">
        <v>350000</v>
      </c>
      <c r="E32" s="59">
        <v>504212</v>
      </c>
      <c r="F32" s="59">
        <v>0</v>
      </c>
      <c r="G32" s="59">
        <v>0</v>
      </c>
      <c r="H32" s="59">
        <v>0</v>
      </c>
      <c r="I32" s="59">
        <v>0</v>
      </c>
      <c r="J32" s="59">
        <v>1000000</v>
      </c>
      <c r="K32" s="59">
        <v>1150000</v>
      </c>
      <c r="L32" s="59">
        <v>2050000</v>
      </c>
      <c r="M32" s="59">
        <v>2395000</v>
      </c>
      <c r="N32" s="217">
        <f t="shared" ref="N32:N37" si="10">SUM(B32:M32)</f>
        <v>13082212</v>
      </c>
    </row>
    <row r="33" customFormat="1" ht="44.25" customHeight="1" spans="1:14">
      <c r="A33" s="222" t="s">
        <v>238</v>
      </c>
      <c r="B33" s="223">
        <f t="shared" ref="B33:N33" si="11">B31-B32</f>
        <v>674820908.38</v>
      </c>
      <c r="C33" s="224">
        <f t="shared" si="11"/>
        <v>656194266.73</v>
      </c>
      <c r="D33" s="223">
        <f t="shared" si="11"/>
        <v>911948324.7</v>
      </c>
      <c r="E33" s="224">
        <f t="shared" si="11"/>
        <v>836219628.15</v>
      </c>
      <c r="F33" s="223">
        <f t="shared" si="11"/>
        <v>924685909.16</v>
      </c>
      <c r="G33" s="224">
        <f t="shared" si="11"/>
        <v>639708844.49</v>
      </c>
      <c r="H33" s="223">
        <f t="shared" si="11"/>
        <v>650747561.97</v>
      </c>
      <c r="I33" s="224">
        <f t="shared" si="11"/>
        <v>779793251.14</v>
      </c>
      <c r="J33" s="223">
        <f t="shared" si="11"/>
        <v>659673427.67</v>
      </c>
      <c r="K33" s="224">
        <f t="shared" si="11"/>
        <v>616752135.08</v>
      </c>
      <c r="L33" s="223">
        <f t="shared" si="11"/>
        <v>693743612.31</v>
      </c>
      <c r="M33" s="224">
        <f t="shared" si="11"/>
        <v>631797404.98</v>
      </c>
      <c r="N33" s="241">
        <f t="shared" si="11"/>
        <v>8676085274.76</v>
      </c>
    </row>
    <row r="34" customFormat="1" ht="46.5" customHeight="1" spans="1:14">
      <c r="A34" s="225" t="s">
        <v>239</v>
      </c>
      <c r="B34" s="224">
        <v>0</v>
      </c>
      <c r="C34" s="59">
        <v>0</v>
      </c>
      <c r="D34" s="224">
        <v>0</v>
      </c>
      <c r="E34" s="59">
        <v>0</v>
      </c>
      <c r="F34" s="224">
        <v>0</v>
      </c>
      <c r="G34" s="59">
        <v>0</v>
      </c>
      <c r="H34" s="224">
        <v>0</v>
      </c>
      <c r="I34" s="59">
        <v>0</v>
      </c>
      <c r="J34" s="224">
        <v>0</v>
      </c>
      <c r="K34" s="59">
        <v>0</v>
      </c>
      <c r="L34" s="224">
        <v>0</v>
      </c>
      <c r="M34" s="59">
        <v>0</v>
      </c>
      <c r="N34" s="242">
        <f t="shared" si="10"/>
        <v>0</v>
      </c>
    </row>
    <row r="35" customFormat="1" ht="70.5" customHeight="1" spans="1:14">
      <c r="A35" s="226" t="s">
        <v>240</v>
      </c>
      <c r="B35" s="227">
        <v>2098232</v>
      </c>
      <c r="C35" s="227">
        <v>4196464</v>
      </c>
      <c r="D35" s="227">
        <v>2255748</v>
      </c>
      <c r="E35" s="227">
        <v>2255748</v>
      </c>
      <c r="F35" s="227">
        <v>2255748</v>
      </c>
      <c r="G35" s="227">
        <v>2255748</v>
      </c>
      <c r="H35" s="59">
        <v>2255748</v>
      </c>
      <c r="I35" s="59">
        <v>2258784</v>
      </c>
      <c r="J35" s="59">
        <v>2252712</v>
      </c>
      <c r="K35" s="59">
        <v>2252712</v>
      </c>
      <c r="L35" s="59">
        <v>2252712</v>
      </c>
      <c r="M35" s="59">
        <v>2252712</v>
      </c>
      <c r="N35" s="217">
        <f t="shared" si="10"/>
        <v>28843068</v>
      </c>
    </row>
    <row r="36" customFormat="1" ht="37.5" customHeight="1" spans="1:14">
      <c r="A36" s="225" t="s">
        <v>241</v>
      </c>
      <c r="B36" s="223">
        <v>0</v>
      </c>
      <c r="C36" s="59">
        <v>0</v>
      </c>
      <c r="D36" s="223">
        <v>0</v>
      </c>
      <c r="E36" s="59">
        <v>0</v>
      </c>
      <c r="F36" s="223">
        <v>0</v>
      </c>
      <c r="G36" s="59">
        <v>0</v>
      </c>
      <c r="H36" s="223">
        <v>0</v>
      </c>
      <c r="I36" s="59">
        <v>0</v>
      </c>
      <c r="J36" s="223">
        <v>0</v>
      </c>
      <c r="K36" s="59">
        <v>0</v>
      </c>
      <c r="L36" s="223">
        <v>0</v>
      </c>
      <c r="M36" s="59">
        <v>0</v>
      </c>
      <c r="N36" s="243">
        <f t="shared" si="10"/>
        <v>0</v>
      </c>
    </row>
    <row r="37" customFormat="1" ht="45.75" customHeight="1" spans="1:14">
      <c r="A37" s="228" t="s">
        <v>242</v>
      </c>
      <c r="B37" s="229">
        <f t="shared" ref="B37:M37" si="12">B33-B34-B35-B36</f>
        <v>672722676.38</v>
      </c>
      <c r="C37" s="230">
        <f t="shared" si="12"/>
        <v>651997802.73</v>
      </c>
      <c r="D37" s="229">
        <f t="shared" si="12"/>
        <v>909692576.7</v>
      </c>
      <c r="E37" s="230">
        <f t="shared" si="12"/>
        <v>833963880.15</v>
      </c>
      <c r="F37" s="229">
        <f t="shared" si="12"/>
        <v>922430161.16</v>
      </c>
      <c r="G37" s="230">
        <f t="shared" si="12"/>
        <v>637453096.49</v>
      </c>
      <c r="H37" s="229">
        <f t="shared" si="12"/>
        <v>648491813.97</v>
      </c>
      <c r="I37" s="230">
        <f t="shared" si="12"/>
        <v>777534467.14</v>
      </c>
      <c r="J37" s="229">
        <f t="shared" si="12"/>
        <v>657420715.67</v>
      </c>
      <c r="K37" s="230">
        <f t="shared" si="12"/>
        <v>614499423.08</v>
      </c>
      <c r="L37" s="229">
        <f t="shared" si="12"/>
        <v>691490900.31</v>
      </c>
      <c r="M37" s="230">
        <f t="shared" si="12"/>
        <v>629544692.98</v>
      </c>
      <c r="N37" s="242">
        <f t="shared" si="10"/>
        <v>8647242206.76</v>
      </c>
    </row>
    <row r="38" customFormat="1" ht="27.95" customHeight="1" spans="1:14">
      <c r="A38" s="214" t="s">
        <v>243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44" t="s">
        <v>244</v>
      </c>
    </row>
    <row r="39" customFormat="1" ht="18.75" customHeight="1" spans="1:14">
      <c r="A39" s="232" t="s">
        <v>245</v>
      </c>
      <c r="B39" s="233">
        <f t="shared" ref="B39:M39" si="13">B5-B30</f>
        <v>719747427.3</v>
      </c>
      <c r="C39" s="233">
        <f t="shared" si="13"/>
        <v>738710383.07</v>
      </c>
      <c r="D39" s="233">
        <f t="shared" si="13"/>
        <v>964329256.79</v>
      </c>
      <c r="E39" s="233">
        <f t="shared" si="13"/>
        <v>898567027.14</v>
      </c>
      <c r="F39" s="233">
        <f t="shared" si="13"/>
        <v>984418307.15</v>
      </c>
      <c r="G39" s="233">
        <f t="shared" si="13"/>
        <v>698711020.47</v>
      </c>
      <c r="H39" s="233">
        <f t="shared" si="13"/>
        <v>704492801.9</v>
      </c>
      <c r="I39" s="233">
        <f t="shared" si="13"/>
        <v>835809643.86</v>
      </c>
      <c r="J39" s="233">
        <f t="shared" si="13"/>
        <v>713761215.22</v>
      </c>
      <c r="K39" s="233">
        <f t="shared" si="13"/>
        <v>688507397.55</v>
      </c>
      <c r="L39" s="233">
        <f t="shared" si="13"/>
        <v>752207091.76</v>
      </c>
      <c r="M39" s="233">
        <f t="shared" si="13"/>
        <v>689044119.44</v>
      </c>
      <c r="N39" s="234">
        <f>SUM(B39:M39)</f>
        <v>9388305691.65</v>
      </c>
    </row>
    <row r="40" customFormat="1" ht="18.75" customHeight="1" spans="1:14">
      <c r="A40" s="232" t="s">
        <v>246</v>
      </c>
      <c r="B40" s="231">
        <v>630176188.13</v>
      </c>
      <c r="C40" s="231">
        <v>810642959.89</v>
      </c>
      <c r="D40" s="234">
        <v>560816826.35</v>
      </c>
      <c r="E40" s="234">
        <v>670537744.82</v>
      </c>
      <c r="F40" s="235">
        <v>936071410.42</v>
      </c>
      <c r="G40" s="234">
        <v>697892845.5</v>
      </c>
      <c r="H40" s="235">
        <v>666950225.36</v>
      </c>
      <c r="I40" s="235">
        <v>689800117.74</v>
      </c>
      <c r="J40" s="235">
        <v>851157332.06</v>
      </c>
      <c r="K40" s="235">
        <v>680111788.5</v>
      </c>
      <c r="L40" s="235">
        <v>654255495.28</v>
      </c>
      <c r="M40" s="45">
        <v>738783759.59</v>
      </c>
      <c r="N40" s="234">
        <f>SUM(B40:M40)</f>
        <v>8587196693.64</v>
      </c>
    </row>
    <row r="41" customFormat="1" ht="22.5" customHeight="1" spans="1:14">
      <c r="A41" s="236" t="s">
        <v>244</v>
      </c>
      <c r="B41" s="237"/>
      <c r="C41" s="237"/>
      <c r="D41" s="237"/>
      <c r="E41" s="231"/>
      <c r="F41" s="231"/>
      <c r="G41" s="231"/>
      <c r="H41" s="231"/>
      <c r="I41" s="245"/>
      <c r="J41" s="245"/>
      <c r="K41" s="245"/>
      <c r="L41" s="245"/>
      <c r="M41" s="245"/>
      <c r="N41" s="244">
        <f>N40/N39*100</f>
        <v>91.4669480913632</v>
      </c>
    </row>
    <row r="42" customFormat="1" spans="2:14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customFormat="1" ht="15" spans="1:14">
      <c r="A43" s="35" t="s">
        <v>86</v>
      </c>
      <c r="B43" s="5"/>
      <c r="C43" s="40" t="s">
        <v>87</v>
      </c>
      <c r="D43" s="40"/>
      <c r="E43" s="40"/>
      <c r="F43" s="5"/>
      <c r="G43" s="40" t="s">
        <v>90</v>
      </c>
      <c r="H43" s="40"/>
      <c r="I43" s="40"/>
      <c r="J43" s="5"/>
      <c r="K43" s="40" t="s">
        <v>91</v>
      </c>
      <c r="L43" s="40"/>
      <c r="M43" s="40"/>
      <c r="N43" s="43"/>
    </row>
    <row r="44" customFormat="1" spans="1:14">
      <c r="A44" s="41" t="s">
        <v>88</v>
      </c>
      <c r="B44" s="43"/>
      <c r="C44" s="42" t="s">
        <v>89</v>
      </c>
      <c r="D44" s="42"/>
      <c r="E44" s="42"/>
      <c r="F44" s="43"/>
      <c r="G44" s="42" t="s">
        <v>92</v>
      </c>
      <c r="H44" s="42"/>
      <c r="I44" s="42"/>
      <c r="J44" s="75"/>
      <c r="K44" s="48" t="s">
        <v>93</v>
      </c>
      <c r="L44" s="48"/>
      <c r="M44" s="48"/>
      <c r="N44" s="75"/>
    </row>
    <row r="45" customFormat="1" spans="2:14">
      <c r="B45" s="43"/>
      <c r="C45" s="43"/>
      <c r="D45" s="43"/>
      <c r="E45" s="43"/>
      <c r="F45" s="43"/>
      <c r="G45" s="43"/>
      <c r="H45" s="43"/>
      <c r="I45" s="43"/>
      <c r="J45" s="43"/>
      <c r="K45" s="42" t="s">
        <v>94</v>
      </c>
      <c r="L45" s="42"/>
      <c r="M45" s="42"/>
      <c r="N45" s="43"/>
    </row>
    <row r="47" customFormat="1" spans="1:14">
      <c r="A47" s="238" t="s">
        <v>247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75"/>
      <c r="M47" s="75"/>
      <c r="N47" s="45"/>
    </row>
    <row r="48" customFormat="1" spans="2:14">
      <c r="B48" s="43"/>
      <c r="C48" s="43"/>
      <c r="D48" s="43"/>
      <c r="E48" s="43"/>
      <c r="F48" s="43"/>
      <c r="G48" s="45"/>
      <c r="H48" s="45"/>
      <c r="I48" s="43"/>
      <c r="J48" s="75"/>
      <c r="K48" s="43"/>
      <c r="L48" s="75"/>
      <c r="M48" s="75"/>
      <c r="N48" s="75"/>
    </row>
    <row r="49" customFormat="1" spans="2:14">
      <c r="B49" s="43"/>
      <c r="C49" s="43"/>
      <c r="D49" s="43"/>
      <c r="E49" s="43"/>
      <c r="F49" s="43"/>
      <c r="G49" s="45"/>
      <c r="H49" s="45"/>
      <c r="I49" s="43"/>
      <c r="J49" s="45"/>
      <c r="K49" s="43"/>
      <c r="L49" s="246"/>
      <c r="M49" s="45"/>
      <c r="N49" s="45"/>
    </row>
    <row r="50" customFormat="1" spans="2:14">
      <c r="B50" s="43"/>
      <c r="C50" s="43"/>
      <c r="D50" s="43"/>
      <c r="E50" s="43"/>
      <c r="F50" s="43"/>
      <c r="G50" s="43"/>
      <c r="H50" s="43"/>
      <c r="I50" s="43"/>
      <c r="J50" s="45"/>
      <c r="K50" s="43"/>
      <c r="L50" s="45"/>
      <c r="M50" s="45"/>
      <c r="N50" s="43"/>
    </row>
    <row r="51" customFormat="1" spans="2:14">
      <c r="B51" s="43"/>
      <c r="C51" s="43"/>
      <c r="D51" s="43"/>
      <c r="E51" s="43"/>
      <c r="F51" s="43"/>
      <c r="G51" s="43"/>
      <c r="H51" s="43"/>
      <c r="I51" s="45"/>
      <c r="J51" s="45"/>
      <c r="K51" s="43"/>
      <c r="L51" s="45"/>
      <c r="M51" s="45"/>
      <c r="N51" s="45"/>
    </row>
    <row r="52" customFormat="1" spans="2:1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246"/>
      <c r="M52" s="246"/>
      <c r="N52" s="43"/>
    </row>
    <row r="54" customFormat="1" spans="2:14">
      <c r="B54" s="43"/>
      <c r="C54" s="43"/>
      <c r="D54" s="43"/>
      <c r="E54" s="43"/>
      <c r="F54" s="43"/>
      <c r="G54" s="43"/>
      <c r="H54" s="43"/>
      <c r="I54" s="45"/>
      <c r="J54" s="45"/>
      <c r="K54" s="43"/>
      <c r="L54" s="43"/>
      <c r="M54" s="43"/>
      <c r="N54" s="43"/>
    </row>
    <row r="56" customFormat="1" spans="2:14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5"/>
      <c r="M56" s="43"/>
      <c r="N56" s="43"/>
    </row>
  </sheetData>
  <mergeCells count="8">
    <mergeCell ref="C43:E43"/>
    <mergeCell ref="G43:I43"/>
    <mergeCell ref="K43:M43"/>
    <mergeCell ref="C44:E44"/>
    <mergeCell ref="G44:I44"/>
    <mergeCell ref="K44:M44"/>
    <mergeCell ref="K45:M45"/>
    <mergeCell ref="A4:A5"/>
  </mergeCells>
  <pageMargins left="0.357638888888889" right="0.357638888888889" top="0.409027777777778" bottom="0.409027777777778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4"/>
  <sheetViews>
    <sheetView topLeftCell="A94" workbookViewId="0">
      <selection activeCell="E102" sqref="E102"/>
    </sheetView>
  </sheetViews>
  <sheetFormatPr defaultColWidth="9" defaultRowHeight="15"/>
  <cols>
    <col min="1" max="1" width="72.4285714285714" style="129" customWidth="1"/>
    <col min="2" max="2" width="18.2857142857143" style="130" customWidth="1"/>
    <col min="3" max="3" width="18.1428571428571" style="130" customWidth="1"/>
    <col min="4" max="4" width="18.5714285714286" style="130" customWidth="1"/>
    <col min="5" max="5" width="17.1428571428571" style="130" customWidth="1"/>
    <col min="6" max="6" width="17.8571428571429" style="130" customWidth="1"/>
    <col min="7" max="7" width="17.4285714285714" style="130" customWidth="1"/>
    <col min="8" max="8" width="18.1428571428571" style="129" customWidth="1"/>
    <col min="9" max="9" width="16.2857142857143" style="129" customWidth="1"/>
    <col min="10" max="10" width="17.8571428571429" style="129" customWidth="1"/>
    <col min="11" max="11" width="16.1428571428571" style="129" customWidth="1"/>
    <col min="12" max="16384" width="9.14285714285714" style="129"/>
  </cols>
  <sheetData>
    <row r="1" ht="36.75" customHeight="1" spans="1:7">
      <c r="A1" s="131" t="s">
        <v>248</v>
      </c>
      <c r="B1" s="132"/>
      <c r="C1" s="133"/>
      <c r="D1" s="134"/>
      <c r="E1" s="134"/>
      <c r="F1" s="135"/>
      <c r="G1" s="136"/>
    </row>
    <row r="2" ht="14.25" customHeight="1" spans="1:7">
      <c r="A2" s="137" t="s">
        <v>249</v>
      </c>
      <c r="B2" s="138" t="s">
        <v>250</v>
      </c>
      <c r="C2" s="139" t="s">
        <v>251</v>
      </c>
      <c r="D2" s="140"/>
      <c r="E2" s="141"/>
      <c r="F2" s="141"/>
      <c r="G2" s="141"/>
    </row>
    <row r="3" ht="12.75" customHeight="1" spans="1:7">
      <c r="A3" s="142"/>
      <c r="B3" s="138"/>
      <c r="C3" s="139"/>
      <c r="D3" s="140"/>
      <c r="E3" s="141"/>
      <c r="F3" s="141"/>
      <c r="G3" s="141"/>
    </row>
    <row r="4" ht="30" customHeight="1" spans="1:4">
      <c r="A4" s="143"/>
      <c r="B4" s="144"/>
      <c r="C4" s="139"/>
      <c r="D4" s="140"/>
    </row>
    <row r="5" ht="24" customHeight="1" spans="1:5">
      <c r="A5" s="145" t="s">
        <v>252</v>
      </c>
      <c r="B5" s="146">
        <f>B6+B12+B13+B16+B24</f>
        <v>9119556970.42</v>
      </c>
      <c r="C5" s="146">
        <f>C6+C12+C13+C16+C24</f>
        <v>7389841153.76</v>
      </c>
      <c r="E5" s="147"/>
    </row>
    <row r="6" spans="1:8">
      <c r="A6" s="145" t="s">
        <v>253</v>
      </c>
      <c r="B6" s="146">
        <f>SUM(B7:B11)</f>
        <v>5051330555</v>
      </c>
      <c r="C6" s="146">
        <f>SUM(C7:C11)</f>
        <v>4115077030.99</v>
      </c>
      <c r="E6" s="148"/>
      <c r="H6" s="149"/>
    </row>
    <row r="7" spans="1:8">
      <c r="A7" s="150" t="s">
        <v>254</v>
      </c>
      <c r="B7" s="151">
        <v>1596504869</v>
      </c>
      <c r="C7" s="151">
        <v>1336346476.24</v>
      </c>
      <c r="E7" s="147"/>
      <c r="H7" s="147"/>
    </row>
    <row r="8" spans="1:8">
      <c r="A8" s="150" t="s">
        <v>255</v>
      </c>
      <c r="B8" s="151">
        <v>2176310829</v>
      </c>
      <c r="C8" s="151">
        <v>1842514137.71</v>
      </c>
      <c r="E8" s="152"/>
      <c r="H8" s="147"/>
    </row>
    <row r="9" spans="1:8">
      <c r="A9" s="150" t="s">
        <v>256</v>
      </c>
      <c r="B9" s="153">
        <v>370024036</v>
      </c>
      <c r="C9" s="151">
        <v>246718653.93</v>
      </c>
      <c r="E9" s="147"/>
      <c r="H9" s="147"/>
    </row>
    <row r="10" spans="1:8">
      <c r="A10" s="150" t="s">
        <v>257</v>
      </c>
      <c r="B10" s="153">
        <v>543614592</v>
      </c>
      <c r="C10" s="151">
        <v>414997951.34</v>
      </c>
      <c r="D10" s="154"/>
      <c r="E10" s="152"/>
      <c r="H10" s="147"/>
    </row>
    <row r="11" spans="1:8">
      <c r="A11" s="155" t="s">
        <v>258</v>
      </c>
      <c r="B11" s="153">
        <v>364876229</v>
      </c>
      <c r="C11" s="151">
        <v>274499811.77</v>
      </c>
      <c r="E11" s="156"/>
      <c r="H11" s="147"/>
    </row>
    <row r="12" spans="1:8">
      <c r="A12" s="145" t="s">
        <v>259</v>
      </c>
      <c r="B12" s="153">
        <v>116357104</v>
      </c>
      <c r="C12" s="151">
        <v>92936655.2</v>
      </c>
      <c r="D12" s="157"/>
      <c r="E12" s="147"/>
      <c r="H12" s="147"/>
    </row>
    <row r="13" spans="1:8">
      <c r="A13" s="145" t="s">
        <v>260</v>
      </c>
      <c r="B13" s="146">
        <f>SUM(B14:B15)</f>
        <v>481496110.18</v>
      </c>
      <c r="C13" s="146">
        <f>SUM(C14:C15)</f>
        <v>240474316.18</v>
      </c>
      <c r="D13" s="157"/>
      <c r="E13" s="156"/>
      <c r="H13" s="147"/>
    </row>
    <row r="14" spans="1:8">
      <c r="A14" s="158" t="s">
        <v>261</v>
      </c>
      <c r="B14" s="151">
        <v>231222306.18</v>
      </c>
      <c r="C14" s="151">
        <v>110405167.96</v>
      </c>
      <c r="D14" s="157"/>
      <c r="E14" s="156"/>
      <c r="H14" s="147"/>
    </row>
    <row r="15" spans="1:8">
      <c r="A15" s="158" t="s">
        <v>262</v>
      </c>
      <c r="B15" s="151">
        <v>250273804</v>
      </c>
      <c r="C15" s="159">
        <v>130069148.22</v>
      </c>
      <c r="E15" s="147"/>
      <c r="H15" s="147"/>
    </row>
    <row r="16" spans="1:9">
      <c r="A16" s="145" t="s">
        <v>222</v>
      </c>
      <c r="B16" s="146">
        <f>SUM(B17:B23)</f>
        <v>2895130177.25</v>
      </c>
      <c r="C16" s="146">
        <f>SUM(C17:C23)</f>
        <v>2452169397.96</v>
      </c>
      <c r="E16" s="147"/>
      <c r="H16" s="147"/>
      <c r="I16" s="147"/>
    </row>
    <row r="17" spans="1:9">
      <c r="A17" s="150" t="s">
        <v>263</v>
      </c>
      <c r="B17" s="146">
        <v>124452777.6</v>
      </c>
      <c r="C17" s="151">
        <v>101263815.84</v>
      </c>
      <c r="E17" s="148"/>
      <c r="I17" s="162"/>
    </row>
    <row r="18" spans="1:5">
      <c r="A18" s="150" t="s">
        <v>264</v>
      </c>
      <c r="B18" s="146">
        <v>1025046408.8</v>
      </c>
      <c r="C18" s="151">
        <v>816157642.88</v>
      </c>
      <c r="E18" s="147"/>
    </row>
    <row r="19" spans="1:5">
      <c r="A19" s="150" t="s">
        <v>265</v>
      </c>
      <c r="B19" s="146">
        <v>440809395.2</v>
      </c>
      <c r="C19" s="151">
        <v>405183637.89</v>
      </c>
      <c r="E19" s="147"/>
    </row>
    <row r="20" spans="1:5">
      <c r="A20" s="150" t="s">
        <v>266</v>
      </c>
      <c r="B20" s="146">
        <v>1102528</v>
      </c>
      <c r="C20" s="151">
        <v>654084.76</v>
      </c>
      <c r="D20" s="157"/>
      <c r="E20" s="147"/>
    </row>
    <row r="21" spans="1:5">
      <c r="A21" s="150" t="s">
        <v>267</v>
      </c>
      <c r="B21" s="146">
        <v>6783870.4</v>
      </c>
      <c r="C21" s="151">
        <v>5934373.06</v>
      </c>
      <c r="E21" s="147"/>
    </row>
    <row r="22" spans="1:5">
      <c r="A22" s="150" t="s">
        <v>268</v>
      </c>
      <c r="B22" s="153">
        <v>530000000</v>
      </c>
      <c r="C22" s="151">
        <v>432169266.92</v>
      </c>
      <c r="D22" s="157"/>
      <c r="E22" s="156"/>
    </row>
    <row r="23" spans="1:11">
      <c r="A23" s="155" t="s">
        <v>269</v>
      </c>
      <c r="B23" s="151">
        <v>766935197.25</v>
      </c>
      <c r="C23" s="151">
        <v>690806576.61</v>
      </c>
      <c r="E23" s="147"/>
      <c r="H23" s="160"/>
      <c r="J23" s="147"/>
      <c r="K23" s="160"/>
    </row>
    <row r="24" spans="1:10">
      <c r="A24" s="145" t="s">
        <v>270</v>
      </c>
      <c r="B24" s="146">
        <f>SUM(B25:B26)</f>
        <v>575243023.99</v>
      </c>
      <c r="C24" s="146">
        <f>SUM(C25:C26)</f>
        <v>489183753.43</v>
      </c>
      <c r="D24" s="157"/>
      <c r="E24" s="147"/>
      <c r="J24" s="147"/>
    </row>
    <row r="25" spans="1:10">
      <c r="A25" s="158" t="s">
        <v>271</v>
      </c>
      <c r="B25" s="146">
        <v>0</v>
      </c>
      <c r="C25" s="146">
        <v>0</v>
      </c>
      <c r="E25" s="147"/>
      <c r="H25" s="160"/>
      <c r="J25" s="147"/>
    </row>
    <row r="26" spans="1:10">
      <c r="A26" s="158" t="s">
        <v>272</v>
      </c>
      <c r="B26" s="151">
        <v>575243023.99</v>
      </c>
      <c r="C26" s="151">
        <v>489183753.43</v>
      </c>
      <c r="E26" s="147"/>
      <c r="H26" s="147"/>
      <c r="I26" s="147"/>
      <c r="J26" s="147"/>
    </row>
    <row r="27" ht="18" customHeight="1" spans="1:3">
      <c r="A27" s="158" t="s">
        <v>273</v>
      </c>
      <c r="B27" s="146">
        <f>B5-(B14+B25)</f>
        <v>8888334664.24</v>
      </c>
      <c r="C27" s="146">
        <f>C5-(C14+C25)</f>
        <v>7279435985.8</v>
      </c>
    </row>
    <row r="28" ht="18" customHeight="1" spans="1:9">
      <c r="A28" s="158" t="s">
        <v>274</v>
      </c>
      <c r="B28" s="146">
        <v>1410929420</v>
      </c>
      <c r="C28" s="151">
        <v>1052112687.16</v>
      </c>
      <c r="D28" s="161"/>
      <c r="E28" s="147"/>
      <c r="H28" s="162"/>
      <c r="I28" s="147"/>
    </row>
    <row r="29" ht="19.5" customHeight="1" spans="1:9">
      <c r="A29" s="158" t="s">
        <v>275</v>
      </c>
      <c r="B29" s="146">
        <v>246074000</v>
      </c>
      <c r="C29" s="151">
        <v>309272222.27</v>
      </c>
      <c r="D29" s="161"/>
      <c r="E29" s="161"/>
      <c r="I29" s="147"/>
    </row>
    <row r="30" ht="20.25" customHeight="1" spans="1:8">
      <c r="A30" s="145" t="s">
        <v>276</v>
      </c>
      <c r="B30" s="146">
        <f>B31+B32+B33+B37+B40</f>
        <v>481276252.55</v>
      </c>
      <c r="C30" s="146">
        <f>C31+C32+C33+C37+C40</f>
        <v>283469588.86</v>
      </c>
      <c r="E30" s="156"/>
      <c r="H30" s="162"/>
    </row>
    <row r="31" spans="1:9">
      <c r="A31" s="145" t="s">
        <v>277</v>
      </c>
      <c r="B31" s="151">
        <v>239649003.54</v>
      </c>
      <c r="C31" s="151">
        <v>161476608.64</v>
      </c>
      <c r="D31" s="157"/>
      <c r="E31" s="156"/>
      <c r="H31" s="147"/>
      <c r="I31" s="147"/>
    </row>
    <row r="32" spans="1:5">
      <c r="A32" s="145" t="s">
        <v>278</v>
      </c>
      <c r="B32" s="153">
        <v>14959000</v>
      </c>
      <c r="C32" s="151">
        <v>1744471.09</v>
      </c>
      <c r="D32" s="157"/>
      <c r="E32" s="156"/>
    </row>
    <row r="33" spans="1:5">
      <c r="A33" s="145" t="s">
        <v>279</v>
      </c>
      <c r="B33" s="146">
        <f>SUM(B34:B36)</f>
        <v>1464837</v>
      </c>
      <c r="C33" s="146">
        <f>SUM(C34:C36)</f>
        <v>1057128.12</v>
      </c>
      <c r="E33" s="147"/>
    </row>
    <row r="34" spans="1:3">
      <c r="A34" s="145" t="s">
        <v>280</v>
      </c>
      <c r="B34" s="146">
        <v>0</v>
      </c>
      <c r="C34" s="146">
        <v>0</v>
      </c>
    </row>
    <row r="35" spans="1:5">
      <c r="A35" s="145" t="s">
        <v>281</v>
      </c>
      <c r="B35" s="146">
        <v>0</v>
      </c>
      <c r="C35" s="146">
        <v>0</v>
      </c>
      <c r="E35" s="147"/>
    </row>
    <row r="36" spans="1:5">
      <c r="A36" s="158" t="s">
        <v>282</v>
      </c>
      <c r="B36" s="153">
        <v>1464837</v>
      </c>
      <c r="C36" s="151">
        <v>1057128.12</v>
      </c>
      <c r="D36" s="157"/>
      <c r="E36" s="147"/>
    </row>
    <row r="37" spans="1:5">
      <c r="A37" s="145" t="s">
        <v>283</v>
      </c>
      <c r="B37" s="146">
        <f>SUM(B38:B39)</f>
        <v>90568773.46</v>
      </c>
      <c r="C37" s="146">
        <f>SUM(C38:C39)</f>
        <v>15962754.21</v>
      </c>
      <c r="E37" s="156"/>
    </row>
    <row r="38" spans="1:9">
      <c r="A38" s="158" t="s">
        <v>284</v>
      </c>
      <c r="B38" s="151">
        <v>75147846.2</v>
      </c>
      <c r="C38" s="151">
        <v>7549908.83</v>
      </c>
      <c r="E38" s="156"/>
      <c r="H38" s="147"/>
      <c r="I38" s="147"/>
    </row>
    <row r="39" spans="1:9">
      <c r="A39" s="158" t="s">
        <v>285</v>
      </c>
      <c r="B39" s="151">
        <v>15420927.26</v>
      </c>
      <c r="C39" s="151">
        <v>8412845.38</v>
      </c>
      <c r="D39" s="157"/>
      <c r="E39" s="147"/>
      <c r="H39" s="147"/>
      <c r="I39" s="147"/>
    </row>
    <row r="40" spans="1:5">
      <c r="A40" s="145" t="s">
        <v>286</v>
      </c>
      <c r="B40" s="146">
        <f>SUM(B41:B42)</f>
        <v>134634638.55</v>
      </c>
      <c r="C40" s="146">
        <f>SUM(C41:C42)</f>
        <v>103228626.8</v>
      </c>
      <c r="D40" s="157"/>
      <c r="E40" s="147"/>
    </row>
    <row r="41" spans="1:11">
      <c r="A41" s="145" t="s">
        <v>287</v>
      </c>
      <c r="B41" s="146"/>
      <c r="C41" s="146"/>
      <c r="E41" s="147"/>
      <c r="H41" s="147"/>
      <c r="I41" s="147"/>
      <c r="J41" s="147"/>
      <c r="K41" s="147"/>
    </row>
    <row r="42" spans="1:11">
      <c r="A42" s="145" t="s">
        <v>288</v>
      </c>
      <c r="B42" s="151">
        <v>134634638.55</v>
      </c>
      <c r="C42" s="151">
        <v>103228626.8</v>
      </c>
      <c r="E42" s="147"/>
      <c r="H42" s="147"/>
      <c r="I42" s="147"/>
      <c r="J42" s="147"/>
      <c r="K42" s="147"/>
    </row>
    <row r="43" ht="34.5" customHeight="1" spans="1:11">
      <c r="A43" s="163" t="s">
        <v>289</v>
      </c>
      <c r="B43" s="146">
        <f>B30-(B31+B32+B34+B35+B41)</f>
        <v>226668249.01</v>
      </c>
      <c r="C43" s="146">
        <f>C30-(C31+C32+C34+C35+C41)</f>
        <v>120248509.13</v>
      </c>
      <c r="E43" s="147"/>
      <c r="H43" s="147"/>
      <c r="I43" s="147"/>
      <c r="J43" s="147"/>
      <c r="K43" s="147"/>
    </row>
    <row r="44" ht="20.25" customHeight="1" spans="1:11">
      <c r="A44" s="158" t="s">
        <v>290</v>
      </c>
      <c r="B44" s="146">
        <v>0</v>
      </c>
      <c r="C44" s="146">
        <v>0</v>
      </c>
      <c r="E44" s="147"/>
      <c r="H44" s="164"/>
      <c r="I44" s="164"/>
      <c r="J44" s="164"/>
      <c r="K44" s="164"/>
    </row>
    <row r="45" ht="18.75" customHeight="1" spans="1:11">
      <c r="A45" s="158" t="s">
        <v>291</v>
      </c>
      <c r="B45" s="146">
        <v>707</v>
      </c>
      <c r="C45" s="159">
        <v>10667966.4</v>
      </c>
      <c r="D45" s="157"/>
      <c r="E45" s="147"/>
      <c r="H45" s="164"/>
      <c r="I45" s="164"/>
      <c r="J45" s="164"/>
      <c r="K45" s="164"/>
    </row>
    <row r="46" ht="24" customHeight="1" spans="1:11">
      <c r="A46" s="165" t="s">
        <v>292</v>
      </c>
      <c r="B46" s="166">
        <f>B27+B28+B43+B44</f>
        <v>10525932333.25</v>
      </c>
      <c r="C46" s="166">
        <f>C27+C28+C43+C44</f>
        <v>8451797182.09</v>
      </c>
      <c r="E46" s="147"/>
      <c r="H46" s="162"/>
      <c r="I46" s="162"/>
      <c r="J46" s="162"/>
      <c r="K46" s="162"/>
    </row>
    <row r="47" ht="26.25" customHeight="1" spans="1:11">
      <c r="A47" s="165" t="s">
        <v>293</v>
      </c>
      <c r="B47" s="166">
        <f>B27+B43</f>
        <v>9115002913.25</v>
      </c>
      <c r="C47" s="166">
        <f>C27+C43</f>
        <v>7399684494.93</v>
      </c>
      <c r="E47" s="147"/>
      <c r="H47" s="167"/>
      <c r="I47" s="167"/>
      <c r="J47" s="167"/>
      <c r="K47" s="167"/>
    </row>
    <row r="48" ht="26.25" customHeight="1" spans="1:1">
      <c r="A48" s="168"/>
    </row>
    <row r="49" ht="30" spans="1:11">
      <c r="A49" s="169" t="s">
        <v>294</v>
      </c>
      <c r="B49" s="170"/>
      <c r="C49" s="170" t="s">
        <v>295</v>
      </c>
      <c r="D49" s="170" t="s">
        <v>296</v>
      </c>
      <c r="E49" s="171" t="s">
        <v>297</v>
      </c>
      <c r="F49" s="172" t="s">
        <v>298</v>
      </c>
      <c r="G49" s="172" t="s">
        <v>299</v>
      </c>
      <c r="H49" s="147"/>
      <c r="I49" s="147"/>
      <c r="J49" s="147"/>
      <c r="K49" s="147"/>
    </row>
    <row r="50" ht="12.75" customHeight="1" spans="1:7">
      <c r="A50" s="169"/>
      <c r="B50" s="170" t="s">
        <v>9</v>
      </c>
      <c r="C50" s="170" t="s">
        <v>11</v>
      </c>
      <c r="D50" s="170" t="s">
        <v>11</v>
      </c>
      <c r="E50" s="170" t="s">
        <v>11</v>
      </c>
      <c r="F50" s="170" t="s">
        <v>11</v>
      </c>
      <c r="G50" s="170" t="s">
        <v>11</v>
      </c>
    </row>
    <row r="51" ht="16.5" customHeight="1" spans="1:7">
      <c r="A51" s="145" t="s">
        <v>300</v>
      </c>
      <c r="B51" s="170"/>
      <c r="C51" s="170"/>
      <c r="D51" s="170"/>
      <c r="E51" s="170"/>
      <c r="F51" s="170"/>
      <c r="G51" s="170"/>
    </row>
    <row r="52" spans="1:12">
      <c r="A52" s="145" t="s">
        <v>301</v>
      </c>
      <c r="B52" s="146">
        <f t="shared" ref="B52:G52" si="0">SUM(B53:B55)</f>
        <v>8779163888.88</v>
      </c>
      <c r="C52" s="146">
        <f t="shared" si="0"/>
        <v>7695993649.4</v>
      </c>
      <c r="D52" s="146">
        <f t="shared" si="0"/>
        <v>6822770145.01</v>
      </c>
      <c r="E52" s="146">
        <f t="shared" si="0"/>
        <v>6558919652.27</v>
      </c>
      <c r="F52" s="146">
        <f t="shared" si="0"/>
        <v>108614693.59</v>
      </c>
      <c r="G52" s="146">
        <f t="shared" si="0"/>
        <v>72723318.86</v>
      </c>
      <c r="H52" s="149"/>
      <c r="I52" s="149"/>
      <c r="J52" s="149"/>
      <c r="K52" s="149"/>
      <c r="L52" s="167"/>
    </row>
    <row r="53" spans="1:12">
      <c r="A53" s="158" t="s">
        <v>302</v>
      </c>
      <c r="B53" s="124">
        <v>2798080874.57</v>
      </c>
      <c r="C53" s="124">
        <v>2209557032.54</v>
      </c>
      <c r="D53" s="124">
        <v>2197133460.42</v>
      </c>
      <c r="E53" s="124">
        <v>2157514162.43</v>
      </c>
      <c r="F53" s="124">
        <v>34299010.09</v>
      </c>
      <c r="G53" s="124">
        <v>1516847.83</v>
      </c>
      <c r="H53" s="149"/>
      <c r="I53" s="167"/>
      <c r="L53" s="167"/>
    </row>
    <row r="54" spans="1:12">
      <c r="A54" s="158" t="s">
        <v>303</v>
      </c>
      <c r="B54" s="124">
        <v>114594784</v>
      </c>
      <c r="C54" s="124">
        <v>110499514</v>
      </c>
      <c r="D54" s="124">
        <v>94833246.36</v>
      </c>
      <c r="E54" s="124">
        <v>94833246.36</v>
      </c>
      <c r="F54" s="146">
        <v>0</v>
      </c>
      <c r="G54" s="146">
        <v>0</v>
      </c>
      <c r="H54" s="149"/>
      <c r="I54" s="147"/>
      <c r="J54" s="147"/>
      <c r="K54" s="147"/>
      <c r="L54" s="167"/>
    </row>
    <row r="55" spans="1:12">
      <c r="A55" s="158" t="s">
        <v>304</v>
      </c>
      <c r="B55" s="124">
        <v>5866488230.31</v>
      </c>
      <c r="C55" s="124">
        <v>5375937102.86</v>
      </c>
      <c r="D55" s="124">
        <v>4530803438.23</v>
      </c>
      <c r="E55" s="124">
        <v>4306572243.48</v>
      </c>
      <c r="F55" s="124">
        <v>74315683.5</v>
      </c>
      <c r="G55" s="124">
        <v>71206471.03</v>
      </c>
      <c r="H55" s="149"/>
      <c r="I55" s="167"/>
      <c r="L55" s="167"/>
    </row>
    <row r="56" spans="1:12">
      <c r="A56" s="158" t="s">
        <v>305</v>
      </c>
      <c r="B56" s="146">
        <f t="shared" ref="B56:G56" si="1">B52-B54</f>
        <v>8664569104.88</v>
      </c>
      <c r="C56" s="146">
        <f t="shared" si="1"/>
        <v>7585494135.4</v>
      </c>
      <c r="D56" s="146">
        <f t="shared" si="1"/>
        <v>6727936898.65</v>
      </c>
      <c r="E56" s="146">
        <f t="shared" si="1"/>
        <v>6464086405.91</v>
      </c>
      <c r="F56" s="146">
        <f t="shared" si="1"/>
        <v>108614693.59</v>
      </c>
      <c r="G56" s="146">
        <f t="shared" si="1"/>
        <v>72723318.86</v>
      </c>
      <c r="H56" s="149"/>
      <c r="I56" s="167"/>
      <c r="J56" s="167"/>
      <c r="K56" s="167"/>
      <c r="L56" s="167"/>
    </row>
    <row r="57" spans="1:12">
      <c r="A57" s="158" t="s">
        <v>306</v>
      </c>
      <c r="B57" s="124">
        <v>1559086950</v>
      </c>
      <c r="C57" s="124">
        <v>1447988352.09</v>
      </c>
      <c r="D57" s="124">
        <v>1147989903.44</v>
      </c>
      <c r="E57" s="124">
        <v>1147906960.1</v>
      </c>
      <c r="F57" s="173">
        <v>289923.85</v>
      </c>
      <c r="G57" s="173">
        <v>1195244.74</v>
      </c>
      <c r="H57" s="149"/>
      <c r="I57" s="167"/>
      <c r="L57" s="167"/>
    </row>
    <row r="58" spans="1:12">
      <c r="A58" s="158" t="s">
        <v>307</v>
      </c>
      <c r="B58" s="124">
        <v>202600</v>
      </c>
      <c r="C58" s="124">
        <v>202600</v>
      </c>
      <c r="D58" s="67">
        <v>160533.02</v>
      </c>
      <c r="E58" s="67">
        <v>160533.02</v>
      </c>
      <c r="F58" s="146">
        <v>0</v>
      </c>
      <c r="G58" s="146">
        <v>0</v>
      </c>
      <c r="H58" s="149"/>
      <c r="I58" s="167"/>
      <c r="L58" s="167"/>
    </row>
    <row r="59" spans="1:12">
      <c r="A59" s="158" t="s">
        <v>308</v>
      </c>
      <c r="B59" s="146">
        <f t="shared" ref="B59:G59" si="2">B60+B61+B66</f>
        <v>1018634776.44</v>
      </c>
      <c r="C59" s="146">
        <f t="shared" si="2"/>
        <v>748970393.04</v>
      </c>
      <c r="D59" s="146">
        <f t="shared" si="2"/>
        <v>589781089.75</v>
      </c>
      <c r="E59" s="146">
        <f t="shared" si="2"/>
        <v>584027555.4</v>
      </c>
      <c r="F59" s="146">
        <f t="shared" si="2"/>
        <v>3267464.24</v>
      </c>
      <c r="G59" s="146">
        <f t="shared" si="2"/>
        <v>17452689.18</v>
      </c>
      <c r="H59" s="149"/>
      <c r="I59" s="167"/>
      <c r="L59" s="167"/>
    </row>
    <row r="60" spans="1:12">
      <c r="A60" s="158" t="s">
        <v>309</v>
      </c>
      <c r="B60" s="124">
        <v>824017983.44</v>
      </c>
      <c r="C60" s="124">
        <v>557732427.54</v>
      </c>
      <c r="D60" s="124">
        <v>426625729.26</v>
      </c>
      <c r="E60" s="124">
        <v>421363216.3</v>
      </c>
      <c r="F60" s="124">
        <v>3242334.24</v>
      </c>
      <c r="G60" s="124">
        <v>17452689.18</v>
      </c>
      <c r="H60" s="149"/>
      <c r="I60" s="167"/>
      <c r="L60" s="167"/>
    </row>
    <row r="61" spans="1:12">
      <c r="A61" s="145" t="s">
        <v>310</v>
      </c>
      <c r="B61" s="146">
        <f t="shared" ref="B61:G61" si="3">SUM(B62:B65)</f>
        <v>58386230</v>
      </c>
      <c r="C61" s="146">
        <f t="shared" si="3"/>
        <v>55160402.5</v>
      </c>
      <c r="D61" s="146">
        <f t="shared" si="3"/>
        <v>50720422.11</v>
      </c>
      <c r="E61" s="146">
        <f t="shared" si="3"/>
        <v>50229400.72</v>
      </c>
      <c r="F61" s="146">
        <f t="shared" si="3"/>
        <v>25130</v>
      </c>
      <c r="G61" s="146">
        <f t="shared" si="3"/>
        <v>0</v>
      </c>
      <c r="H61" s="149"/>
      <c r="I61" s="167"/>
      <c r="L61" s="167"/>
    </row>
    <row r="62" spans="1:12">
      <c r="A62" s="158" t="s">
        <v>311</v>
      </c>
      <c r="B62" s="124">
        <v>3419000</v>
      </c>
      <c r="C62" s="153">
        <v>200000</v>
      </c>
      <c r="D62" s="124">
        <v>62061.23</v>
      </c>
      <c r="E62" s="124">
        <v>62061.23</v>
      </c>
      <c r="F62" s="124">
        <v>25130</v>
      </c>
      <c r="G62" s="146">
        <v>0</v>
      </c>
      <c r="H62" s="149"/>
      <c r="I62" s="167"/>
      <c r="L62" s="167"/>
    </row>
    <row r="63" spans="1:12">
      <c r="A63" s="158" t="s">
        <v>312</v>
      </c>
      <c r="B63" s="146">
        <v>0</v>
      </c>
      <c r="C63" s="146">
        <v>0</v>
      </c>
      <c r="D63" s="146">
        <v>0</v>
      </c>
      <c r="E63" s="146">
        <v>0</v>
      </c>
      <c r="F63" s="146">
        <v>0</v>
      </c>
      <c r="G63" s="146">
        <v>0</v>
      </c>
      <c r="H63" s="149"/>
      <c r="I63" s="167"/>
      <c r="L63" s="167"/>
    </row>
    <row r="64" spans="1:12">
      <c r="A64" s="158" t="s">
        <v>313</v>
      </c>
      <c r="B64" s="146">
        <v>0</v>
      </c>
      <c r="C64" s="146">
        <v>0</v>
      </c>
      <c r="D64" s="146">
        <v>0</v>
      </c>
      <c r="E64" s="146">
        <v>0</v>
      </c>
      <c r="F64" s="146">
        <v>0</v>
      </c>
      <c r="G64" s="146">
        <v>0</v>
      </c>
      <c r="H64" s="149"/>
      <c r="I64" s="167"/>
      <c r="L64" s="167"/>
    </row>
    <row r="65" spans="1:12">
      <c r="A65" s="158" t="s">
        <v>314</v>
      </c>
      <c r="B65" s="174">
        <v>54967230</v>
      </c>
      <c r="C65" s="124">
        <v>54960402.5</v>
      </c>
      <c r="D65" s="124">
        <v>50658360.88</v>
      </c>
      <c r="E65" s="124">
        <v>50167339.49</v>
      </c>
      <c r="F65" s="146">
        <v>0</v>
      </c>
      <c r="G65" s="146">
        <v>0</v>
      </c>
      <c r="H65" s="149"/>
      <c r="I65" s="167"/>
      <c r="L65" s="167"/>
    </row>
    <row r="66" spans="1:12">
      <c r="A66" s="145" t="s">
        <v>315</v>
      </c>
      <c r="B66" s="153">
        <v>136230563</v>
      </c>
      <c r="C66" s="153">
        <v>136077563</v>
      </c>
      <c r="D66" s="124">
        <v>112434938.38</v>
      </c>
      <c r="E66" s="124">
        <v>112434938.38</v>
      </c>
      <c r="F66" s="146">
        <v>0</v>
      </c>
      <c r="G66" s="146">
        <v>0</v>
      </c>
      <c r="H66" s="149"/>
      <c r="I66" s="167"/>
      <c r="L66" s="167"/>
    </row>
    <row r="67" ht="27" spans="1:12">
      <c r="A67" s="163" t="s">
        <v>316</v>
      </c>
      <c r="B67" s="146">
        <f t="shared" ref="B67:G67" si="4">B59-(B62+B63+B64+B66)</f>
        <v>878985213.44</v>
      </c>
      <c r="C67" s="146">
        <f t="shared" si="4"/>
        <v>612692830.04</v>
      </c>
      <c r="D67" s="146">
        <f t="shared" si="4"/>
        <v>477284090.14</v>
      </c>
      <c r="E67" s="146">
        <f t="shared" si="4"/>
        <v>471530555.79</v>
      </c>
      <c r="F67" s="146">
        <v>3242334.24</v>
      </c>
      <c r="G67" s="146">
        <f t="shared" si="4"/>
        <v>17452689.18</v>
      </c>
      <c r="H67" s="149"/>
      <c r="I67" s="167"/>
      <c r="L67" s="167"/>
    </row>
    <row r="68" spans="1:12">
      <c r="A68" s="158" t="s">
        <v>317</v>
      </c>
      <c r="B68" s="124">
        <v>4103000</v>
      </c>
      <c r="C68" s="175"/>
      <c r="D68" s="175"/>
      <c r="E68" s="175"/>
      <c r="F68" s="175"/>
      <c r="G68" s="175"/>
      <c r="H68" s="149"/>
      <c r="I68" s="167"/>
      <c r="L68" s="167"/>
    </row>
    <row r="69" spans="1:12">
      <c r="A69" s="158" t="s">
        <v>318</v>
      </c>
      <c r="B69" s="146">
        <v>0</v>
      </c>
      <c r="C69" s="153">
        <v>0</v>
      </c>
      <c r="D69" s="153">
        <v>0</v>
      </c>
      <c r="E69" s="153">
        <v>0</v>
      </c>
      <c r="F69" s="146">
        <v>0</v>
      </c>
      <c r="G69" s="146">
        <v>0</v>
      </c>
      <c r="H69" s="149"/>
      <c r="I69" s="167"/>
      <c r="L69" s="167"/>
    </row>
    <row r="70" spans="1:12">
      <c r="A70" s="176" t="s">
        <v>319</v>
      </c>
      <c r="B70" s="146">
        <v>3043550</v>
      </c>
      <c r="C70" s="124">
        <v>3043421.82</v>
      </c>
      <c r="D70" s="67">
        <v>2729588.32</v>
      </c>
      <c r="E70" s="67">
        <v>2729588.32</v>
      </c>
      <c r="F70" s="153">
        <v>0</v>
      </c>
      <c r="G70" s="146">
        <v>0</v>
      </c>
      <c r="H70" s="149"/>
      <c r="I70" s="167"/>
      <c r="L70" s="167"/>
    </row>
    <row r="71" spans="1:12">
      <c r="A71" s="177" t="s">
        <v>320</v>
      </c>
      <c r="B71" s="166">
        <f t="shared" ref="B71:G71" si="5">B56+B57+B67+B68+B69</f>
        <v>11106744268.32</v>
      </c>
      <c r="C71" s="166">
        <f t="shared" si="5"/>
        <v>9646175317.53</v>
      </c>
      <c r="D71" s="166">
        <f t="shared" si="5"/>
        <v>8353210892.23</v>
      </c>
      <c r="E71" s="166">
        <f t="shared" si="5"/>
        <v>8083523921.8</v>
      </c>
      <c r="F71" s="166">
        <f t="shared" si="5"/>
        <v>112146951.68</v>
      </c>
      <c r="G71" s="166">
        <f t="shared" si="5"/>
        <v>91371252.78</v>
      </c>
      <c r="H71" s="149"/>
      <c r="I71" s="147"/>
      <c r="J71" s="147"/>
      <c r="K71" s="147"/>
      <c r="L71" s="167"/>
    </row>
    <row r="72" ht="27" spans="1:12">
      <c r="A72" s="178" t="s">
        <v>321</v>
      </c>
      <c r="B72" s="166">
        <f t="shared" ref="B72:G72" si="6">B56+B67+B68</f>
        <v>9547657318.32</v>
      </c>
      <c r="C72" s="166">
        <f t="shared" si="6"/>
        <v>8198186965.44</v>
      </c>
      <c r="D72" s="166">
        <f t="shared" si="6"/>
        <v>7205220988.79</v>
      </c>
      <c r="E72" s="166">
        <f t="shared" si="6"/>
        <v>6935616961.7</v>
      </c>
      <c r="F72" s="166">
        <f t="shared" si="6"/>
        <v>111857027.83</v>
      </c>
      <c r="G72" s="166">
        <f t="shared" si="6"/>
        <v>90176008.04</v>
      </c>
      <c r="H72" s="149"/>
      <c r="I72" s="147"/>
      <c r="J72" s="147"/>
      <c r="K72" s="147"/>
      <c r="L72" s="167"/>
    </row>
    <row r="73" spans="1:1">
      <c r="A73" s="179"/>
    </row>
    <row r="74" ht="30" spans="1:5">
      <c r="A74" s="178" t="s">
        <v>322</v>
      </c>
      <c r="B74" s="180">
        <f>C46-(E71+F71+G71)</f>
        <v>164755055.83</v>
      </c>
      <c r="E74" s="181"/>
    </row>
    <row r="75" ht="30" spans="1:7">
      <c r="A75" s="178" t="s">
        <v>323</v>
      </c>
      <c r="B75" s="180">
        <f>C47-(E72+F72+G72)</f>
        <v>262034497.360001</v>
      </c>
      <c r="F75" s="182"/>
      <c r="G75" s="182"/>
    </row>
    <row r="76" spans="1:2">
      <c r="A76" s="183"/>
      <c r="B76" s="146"/>
    </row>
    <row r="77" spans="1:6">
      <c r="A77" s="184" t="s">
        <v>324</v>
      </c>
      <c r="B77" s="185"/>
      <c r="E77" s="186"/>
      <c r="F77" s="154"/>
    </row>
    <row r="78" spans="1:2">
      <c r="A78" s="184"/>
      <c r="B78" s="187"/>
    </row>
    <row r="79" spans="1:2">
      <c r="A79" s="188" t="s">
        <v>325</v>
      </c>
      <c r="B79" s="189">
        <v>-365308114</v>
      </c>
    </row>
    <row r="80" spans="1:2">
      <c r="A80" s="190"/>
      <c r="B80" s="191"/>
    </row>
    <row r="81" spans="1:2">
      <c r="A81" s="192" t="s">
        <v>326</v>
      </c>
      <c r="B81" s="193"/>
    </row>
    <row r="82" ht="31.5" customHeight="1" spans="1:2">
      <c r="A82" s="194" t="s">
        <v>327</v>
      </c>
      <c r="B82" s="124">
        <v>118305895.38</v>
      </c>
    </row>
    <row r="83" ht="26.25" customHeight="1" spans="1:2">
      <c r="A83" s="194" t="s">
        <v>328</v>
      </c>
      <c r="B83" s="146">
        <v>107247839.4</v>
      </c>
    </row>
    <row r="84" spans="1:2">
      <c r="A84" s="195"/>
      <c r="B84" s="196"/>
    </row>
    <row r="85" spans="1:2">
      <c r="A85" s="9" t="s">
        <v>329</v>
      </c>
      <c r="B85" s="9" t="s">
        <v>330</v>
      </c>
    </row>
    <row r="86" spans="1:2">
      <c r="A86" s="8"/>
      <c r="B86" s="9" t="s">
        <v>331</v>
      </c>
    </row>
    <row r="87" spans="1:2">
      <c r="A87" s="10" t="s">
        <v>329</v>
      </c>
      <c r="B87" s="8"/>
    </row>
    <row r="88" ht="30" spans="1:2">
      <c r="A88" s="10" t="s">
        <v>332</v>
      </c>
      <c r="B88" s="11">
        <f>B75+(B82-B83)</f>
        <v>273092553.340001</v>
      </c>
    </row>
    <row r="89" spans="1:1">
      <c r="A89" s="21"/>
    </row>
    <row r="90" spans="1:3">
      <c r="A90" s="197" t="s">
        <v>333</v>
      </c>
      <c r="B90" s="197" t="s">
        <v>334</v>
      </c>
      <c r="C90" s="197"/>
    </row>
    <row r="91" ht="30" spans="1:3">
      <c r="A91" s="198"/>
      <c r="B91" s="197" t="s">
        <v>335</v>
      </c>
      <c r="C91" s="197" t="s">
        <v>336</v>
      </c>
    </row>
    <row r="92" spans="1:3">
      <c r="A92" s="10" t="s">
        <v>333</v>
      </c>
      <c r="B92" s="8"/>
      <c r="C92" s="8"/>
    </row>
    <row r="93" spans="1:6">
      <c r="A93" s="10" t="s">
        <v>337</v>
      </c>
      <c r="B93" s="11">
        <v>2314042500.19</v>
      </c>
      <c r="C93" s="146">
        <v>1766110650.2</v>
      </c>
      <c r="F93" s="199"/>
    </row>
    <row r="94" spans="1:6">
      <c r="A94" s="10" t="s">
        <v>338</v>
      </c>
      <c r="B94" s="11">
        <f>B95+B99</f>
        <v>992122390.18</v>
      </c>
      <c r="C94" s="11">
        <f>C95+C99</f>
        <v>1060587931.65</v>
      </c>
      <c r="F94" s="141"/>
    </row>
    <row r="95" spans="1:3">
      <c r="A95" s="10" t="s">
        <v>339</v>
      </c>
      <c r="B95" s="11">
        <f>B96-B97-B98</f>
        <v>641248497.94</v>
      </c>
      <c r="C95" s="11">
        <f>C96-C97-C98</f>
        <v>807878707.68</v>
      </c>
    </row>
    <row r="96" spans="1:3">
      <c r="A96" s="10" t="s">
        <v>340</v>
      </c>
      <c r="B96" s="11">
        <v>1032110554.47</v>
      </c>
      <c r="C96" s="11">
        <v>1057545775.97</v>
      </c>
    </row>
    <row r="97" spans="1:3">
      <c r="A97" s="10" t="s">
        <v>341</v>
      </c>
      <c r="B97" s="146">
        <v>113187988.85</v>
      </c>
      <c r="C97" s="146">
        <v>739222.77</v>
      </c>
    </row>
    <row r="98" spans="1:6">
      <c r="A98" s="10" t="s">
        <v>342</v>
      </c>
      <c r="B98" s="11">
        <v>277674067.68</v>
      </c>
      <c r="C98" s="200">
        <v>248927845.52</v>
      </c>
      <c r="D98" s="141"/>
      <c r="E98" s="141"/>
      <c r="F98" s="141"/>
    </row>
    <row r="99" spans="1:7">
      <c r="A99" s="10" t="s">
        <v>343</v>
      </c>
      <c r="B99" s="11">
        <v>350873892.24</v>
      </c>
      <c r="C99" s="11">
        <v>252709223.97</v>
      </c>
      <c r="D99" s="201"/>
      <c r="E99" s="141"/>
      <c r="F99" s="141"/>
      <c r="G99" s="141"/>
    </row>
    <row r="100" spans="1:7">
      <c r="A100" s="202" t="s">
        <v>344</v>
      </c>
      <c r="B100" s="203">
        <f>B93-B94</f>
        <v>1321920110.01</v>
      </c>
      <c r="C100" s="203">
        <f>C93-C94</f>
        <v>705522718.55</v>
      </c>
      <c r="F100" s="141"/>
      <c r="G100" s="204"/>
    </row>
    <row r="101" spans="1:2">
      <c r="A101" s="21"/>
      <c r="B101" s="122"/>
    </row>
    <row r="102" spans="1:2">
      <c r="A102" s="197" t="s">
        <v>345</v>
      </c>
      <c r="B102" s="197" t="s">
        <v>346</v>
      </c>
    </row>
    <row r="103" spans="1:2">
      <c r="A103" s="198"/>
      <c r="B103" s="197" t="s">
        <v>331</v>
      </c>
    </row>
    <row r="104" spans="1:2">
      <c r="A104" s="10" t="s">
        <v>345</v>
      </c>
      <c r="B104" s="8"/>
    </row>
    <row r="105" ht="27" spans="1:2">
      <c r="A105" s="10" t="s">
        <v>347</v>
      </c>
      <c r="B105" s="11">
        <f>B100-C100</f>
        <v>616397391.46</v>
      </c>
    </row>
    <row r="106" spans="1:2">
      <c r="A106" s="205"/>
      <c r="B106" s="206"/>
    </row>
    <row r="107" ht="28.5" spans="1:2">
      <c r="A107" s="207" t="s">
        <v>348</v>
      </c>
      <c r="B107" s="51" t="s">
        <v>349</v>
      </c>
    </row>
    <row r="108" ht="28.5" spans="1:2">
      <c r="A108" s="188"/>
      <c r="B108" s="51" t="s">
        <v>350</v>
      </c>
    </row>
    <row r="109" spans="1:2">
      <c r="A109" s="208" t="s">
        <v>348</v>
      </c>
      <c r="B109" s="8"/>
    </row>
    <row r="110" spans="1:2">
      <c r="A110" s="208" t="s">
        <v>351</v>
      </c>
      <c r="B110" s="189">
        <v>-140148342</v>
      </c>
    </row>
    <row r="111" spans="1:2">
      <c r="A111" s="209"/>
      <c r="B111" s="74"/>
    </row>
    <row r="112" spans="1:2">
      <c r="A112" s="209"/>
      <c r="B112" s="74"/>
    </row>
    <row r="113" ht="28.5" spans="1:2">
      <c r="A113" s="207" t="s">
        <v>352</v>
      </c>
      <c r="B113" s="51" t="s">
        <v>353</v>
      </c>
    </row>
    <row r="114" spans="1:2">
      <c r="A114" s="188"/>
      <c r="B114" s="51" t="s">
        <v>331</v>
      </c>
    </row>
    <row r="115" spans="1:2">
      <c r="A115" s="208" t="s">
        <v>354</v>
      </c>
      <c r="B115" s="11">
        <f>C97-B97</f>
        <v>-112448766.08</v>
      </c>
    </row>
    <row r="116" spans="1:2">
      <c r="A116" s="208" t="s">
        <v>355</v>
      </c>
      <c r="B116" s="11">
        <f>D35</f>
        <v>0</v>
      </c>
    </row>
    <row r="117" spans="1:2">
      <c r="A117" s="208" t="s">
        <v>356</v>
      </c>
      <c r="B117" s="11">
        <v>0</v>
      </c>
    </row>
    <row r="118" spans="1:2">
      <c r="A118" s="208" t="s">
        <v>357</v>
      </c>
      <c r="B118" s="11">
        <v>0</v>
      </c>
    </row>
    <row r="119" spans="1:2">
      <c r="A119" s="208" t="s">
        <v>358</v>
      </c>
      <c r="B119" s="11">
        <v>0</v>
      </c>
    </row>
    <row r="120" spans="1:2">
      <c r="A120" s="208" t="s">
        <v>359</v>
      </c>
      <c r="B120" s="11">
        <v>0</v>
      </c>
    </row>
    <row r="121" ht="25.5" spans="1:2">
      <c r="A121" s="208" t="s">
        <v>360</v>
      </c>
      <c r="B121" s="11">
        <f>(B105+(B115-B116-C122+B118+B119)+-(B120))</f>
        <v>503948625.38</v>
      </c>
    </row>
    <row r="122" spans="1:2">
      <c r="A122" s="209"/>
      <c r="B122" s="74"/>
    </row>
    <row r="123" spans="1:2">
      <c r="A123" s="209"/>
      <c r="B123" s="74"/>
    </row>
    <row r="124" ht="28.5" spans="1:4">
      <c r="A124" s="207" t="s">
        <v>361</v>
      </c>
      <c r="B124" s="51" t="s">
        <v>353</v>
      </c>
      <c r="C124" s="210"/>
      <c r="D124" s="210"/>
    </row>
    <row r="125" ht="15.75" spans="1:4">
      <c r="A125" s="188"/>
      <c r="B125" s="51" t="s">
        <v>331</v>
      </c>
      <c r="C125" s="33"/>
      <c r="D125" s="32"/>
    </row>
    <row r="126" ht="25.5" spans="1:4">
      <c r="A126" s="208" t="s">
        <v>362</v>
      </c>
      <c r="B126" s="11">
        <f>B121-(DRNP!B82-DRNP!B83)</f>
        <v>492890569.4</v>
      </c>
      <c r="C126" s="33"/>
      <c r="D126" s="32"/>
    </row>
    <row r="129" spans="1:7">
      <c r="A129" s="211" t="s">
        <v>86</v>
      </c>
      <c r="B129" s="212" t="s">
        <v>87</v>
      </c>
      <c r="C129" s="212"/>
      <c r="E129" s="212" t="s">
        <v>90</v>
      </c>
      <c r="F129" s="212"/>
      <c r="G129" s="212"/>
    </row>
    <row r="130" spans="1:7">
      <c r="A130" s="211" t="s">
        <v>88</v>
      </c>
      <c r="B130" s="212" t="s">
        <v>89</v>
      </c>
      <c r="C130" s="212"/>
      <c r="E130" s="212" t="s">
        <v>92</v>
      </c>
      <c r="F130" s="212"/>
      <c r="G130" s="212"/>
    </row>
    <row r="131" spans="5:7">
      <c r="E131" s="129"/>
      <c r="F131" s="211"/>
      <c r="G131" s="211"/>
    </row>
    <row r="132" spans="2:3">
      <c r="B132" s="211" t="s">
        <v>91</v>
      </c>
      <c r="C132" s="211"/>
    </row>
    <row r="133" spans="2:3">
      <c r="B133" s="211" t="s">
        <v>93</v>
      </c>
      <c r="C133" s="211"/>
    </row>
    <row r="134" spans="2:3">
      <c r="B134" s="211" t="s">
        <v>94</v>
      </c>
      <c r="C134" s="211"/>
    </row>
  </sheetData>
  <mergeCells count="29">
    <mergeCell ref="A1:C1"/>
    <mergeCell ref="B90:C90"/>
    <mergeCell ref="B129:C129"/>
    <mergeCell ref="E129:G129"/>
    <mergeCell ref="B130:C130"/>
    <mergeCell ref="E130:G130"/>
    <mergeCell ref="F131:G131"/>
    <mergeCell ref="B132:C132"/>
    <mergeCell ref="B133:C133"/>
    <mergeCell ref="B134:C134"/>
    <mergeCell ref="A2:A4"/>
    <mergeCell ref="A49:A50"/>
    <mergeCell ref="A77:A78"/>
    <mergeCell ref="A85:A86"/>
    <mergeCell ref="A90:A91"/>
    <mergeCell ref="A102:A103"/>
    <mergeCell ref="A107:A108"/>
    <mergeCell ref="A113:A114"/>
    <mergeCell ref="A124:A125"/>
    <mergeCell ref="B2:B4"/>
    <mergeCell ref="B50:B51"/>
    <mergeCell ref="B77:B78"/>
    <mergeCell ref="C2:C4"/>
    <mergeCell ref="C50:C51"/>
    <mergeCell ref="D2:D4"/>
    <mergeCell ref="D50:D51"/>
    <mergeCell ref="E50:E51"/>
    <mergeCell ref="F50:F51"/>
    <mergeCell ref="G50:G51"/>
  </mergeCells>
  <printOptions horizontalCentered="1"/>
  <pageMargins left="0.393700787401575" right="0.31496062992126" top="0.393700787401575" bottom="0.393700787401575" header="0.31496062992126" footer="0.31496062992126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"/>
  <sheetViews>
    <sheetView workbookViewId="0">
      <selection activeCell="G131" sqref="G131"/>
    </sheetView>
  </sheetViews>
  <sheetFormatPr defaultColWidth="9" defaultRowHeight="12.75" outlineLevelCol="7"/>
  <cols>
    <col min="1" max="1" width="46" customWidth="1"/>
    <col min="2" max="3" width="20.5714285714286" customWidth="1"/>
    <col min="4" max="4" width="21" customWidth="1"/>
    <col min="5" max="5" width="20" customWidth="1"/>
    <col min="6" max="6" width="14.8571428571429" customWidth="1"/>
    <col min="7" max="7" width="17.7142857142857" customWidth="1"/>
    <col min="8" max="8" width="30.8571428571429" customWidth="1"/>
    <col min="9" max="10" width="9.14285714285714" customWidth="1"/>
  </cols>
  <sheetData>
    <row r="1" ht="15" customHeight="1" spans="1:5">
      <c r="A1" s="76" t="s">
        <v>363</v>
      </c>
      <c r="B1" s="77"/>
      <c r="C1" s="77"/>
      <c r="D1" s="77"/>
      <c r="E1" s="78"/>
    </row>
    <row r="2" ht="15" customHeight="1" spans="1:5">
      <c r="A2" s="79" t="s">
        <v>364</v>
      </c>
      <c r="B2" s="80"/>
      <c r="C2" s="80"/>
      <c r="D2" s="80"/>
      <c r="E2" s="81"/>
    </row>
    <row r="3" ht="24" customHeight="1" spans="1:5">
      <c r="A3" s="9" t="s">
        <v>365</v>
      </c>
      <c r="B3" s="9"/>
      <c r="C3" s="9"/>
      <c r="D3" s="82" t="s">
        <v>366</v>
      </c>
      <c r="E3" s="9"/>
    </row>
    <row r="4" ht="42.75" customHeight="1" spans="1:5">
      <c r="A4" s="9"/>
      <c r="B4" s="9"/>
      <c r="C4" s="9"/>
      <c r="D4" s="82" t="s">
        <v>367</v>
      </c>
      <c r="E4" s="9" t="s">
        <v>368</v>
      </c>
    </row>
    <row r="5" ht="18" customHeight="1" spans="1:8">
      <c r="A5" s="83" t="s">
        <v>369</v>
      </c>
      <c r="B5" s="83"/>
      <c r="C5" s="84"/>
      <c r="D5" s="85">
        <f>D6+D24</f>
        <v>1273111468</v>
      </c>
      <c r="E5" s="85">
        <f>E6+E24</f>
        <v>1061510407.6</v>
      </c>
      <c r="F5" s="86"/>
      <c r="G5" s="87"/>
      <c r="H5" s="88"/>
    </row>
    <row r="6" ht="17.1" customHeight="1" spans="1:8">
      <c r="A6" s="83" t="s">
        <v>370</v>
      </c>
      <c r="B6" s="83"/>
      <c r="C6" s="84"/>
      <c r="D6" s="89">
        <f>D7+D11+D15+D19+D20</f>
        <v>1273111468</v>
      </c>
      <c r="E6" s="89">
        <f>E7+E11+E15+E19+E20</f>
        <v>1050843030</v>
      </c>
      <c r="F6" s="90"/>
      <c r="G6" s="87"/>
      <c r="H6" s="88"/>
    </row>
    <row r="7" ht="15" customHeight="1" spans="1:8">
      <c r="A7" s="83" t="s">
        <v>371</v>
      </c>
      <c r="B7" s="83"/>
      <c r="C7" s="84"/>
      <c r="D7" s="89">
        <f>SUM(D8:D10)</f>
        <v>159004936</v>
      </c>
      <c r="E7" s="89">
        <f>SUM(E8:E10)</f>
        <v>126306384.3</v>
      </c>
      <c r="F7" s="90"/>
      <c r="G7" s="87"/>
      <c r="H7" s="88"/>
    </row>
    <row r="8" ht="12.95" customHeight="1" spans="1:8">
      <c r="A8" s="83" t="s">
        <v>372</v>
      </c>
      <c r="B8" s="83"/>
      <c r="C8" s="84"/>
      <c r="D8" s="91">
        <v>131354936</v>
      </c>
      <c r="E8" s="85">
        <v>102621201.68</v>
      </c>
      <c r="F8" s="90"/>
      <c r="G8" s="87"/>
      <c r="H8" s="88"/>
    </row>
    <row r="9" ht="12.95" customHeight="1" spans="1:8">
      <c r="A9" s="83" t="s">
        <v>373</v>
      </c>
      <c r="B9" s="83"/>
      <c r="C9" s="84"/>
      <c r="D9" s="91">
        <v>24300000</v>
      </c>
      <c r="E9" s="85">
        <v>20695610.63</v>
      </c>
      <c r="F9" s="90"/>
      <c r="G9" s="87"/>
      <c r="H9" s="88"/>
    </row>
    <row r="10" ht="12.95" customHeight="1" spans="1:8">
      <c r="A10" s="83" t="s">
        <v>374</v>
      </c>
      <c r="B10" s="83"/>
      <c r="C10" s="84"/>
      <c r="D10" s="91">
        <v>3350000</v>
      </c>
      <c r="E10" s="85">
        <v>2989571.99</v>
      </c>
      <c r="F10" s="90"/>
      <c r="G10" s="87"/>
      <c r="H10" s="88"/>
    </row>
    <row r="11" ht="15" customHeight="1" spans="1:8">
      <c r="A11" s="83" t="s">
        <v>375</v>
      </c>
      <c r="B11" s="83"/>
      <c r="C11" s="84"/>
      <c r="D11" s="89">
        <f>SUM(D12:D14)</f>
        <v>315086832</v>
      </c>
      <c r="E11" s="89">
        <f>SUM(E12:E14)</f>
        <v>222972666.21</v>
      </c>
      <c r="F11" s="90"/>
      <c r="G11" s="87"/>
      <c r="H11" s="88"/>
    </row>
    <row r="12" ht="12.95" customHeight="1" spans="1:8">
      <c r="A12" s="83" t="s">
        <v>372</v>
      </c>
      <c r="B12" s="83"/>
      <c r="C12" s="84"/>
      <c r="D12" s="91">
        <v>315086832</v>
      </c>
      <c r="E12" s="85">
        <v>222972666.21</v>
      </c>
      <c r="F12" s="90"/>
      <c r="G12" s="87"/>
      <c r="H12" s="88"/>
    </row>
    <row r="13" ht="12.95" customHeight="1" spans="1:8">
      <c r="A13" s="83" t="s">
        <v>373</v>
      </c>
      <c r="B13" s="83"/>
      <c r="C13" s="84"/>
      <c r="D13" s="89">
        <v>0</v>
      </c>
      <c r="E13" s="89">
        <v>0</v>
      </c>
      <c r="F13" s="90"/>
      <c r="G13" s="87"/>
      <c r="H13" s="88"/>
    </row>
    <row r="14" ht="12.95" customHeight="1" spans="1:8">
      <c r="A14" s="83" t="s">
        <v>374</v>
      </c>
      <c r="B14" s="83"/>
      <c r="C14" s="84"/>
      <c r="D14" s="89">
        <v>0</v>
      </c>
      <c r="E14" s="89">
        <v>0</v>
      </c>
      <c r="F14" s="90"/>
      <c r="G14" s="87"/>
      <c r="H14" s="88"/>
    </row>
    <row r="15" ht="15" customHeight="1" spans="1:8">
      <c r="A15" s="83" t="s">
        <v>260</v>
      </c>
      <c r="B15" s="83"/>
      <c r="C15" s="84"/>
      <c r="D15" s="89">
        <f>SUM(D16:D18)</f>
        <v>240021700</v>
      </c>
      <c r="E15" s="89">
        <f>SUM(E16:E18)</f>
        <v>287536192.32</v>
      </c>
      <c r="F15" s="90"/>
      <c r="G15" s="87"/>
      <c r="H15" s="88"/>
    </row>
    <row r="16" ht="12.95" customHeight="1" spans="1:8">
      <c r="A16" s="83" t="s">
        <v>376</v>
      </c>
      <c r="B16" s="83"/>
      <c r="C16" s="84"/>
      <c r="D16" s="91">
        <v>21700</v>
      </c>
      <c r="E16" s="85">
        <v>33388.78</v>
      </c>
      <c r="F16" s="90"/>
      <c r="G16" s="87"/>
      <c r="H16" s="88"/>
    </row>
    <row r="17" ht="12.95" customHeight="1" spans="1:8">
      <c r="A17" s="83" t="s">
        <v>377</v>
      </c>
      <c r="B17" s="83"/>
      <c r="C17" s="84"/>
      <c r="D17" s="91">
        <v>240000000</v>
      </c>
      <c r="E17" s="85">
        <v>287502803.54</v>
      </c>
      <c r="F17" s="90"/>
      <c r="G17" s="87"/>
      <c r="H17" s="88"/>
    </row>
    <row r="18" ht="12.95" customHeight="1" spans="1:8">
      <c r="A18" s="83" t="s">
        <v>378</v>
      </c>
      <c r="B18" s="83"/>
      <c r="C18" s="84"/>
      <c r="D18" s="91">
        <v>0</v>
      </c>
      <c r="E18" s="91">
        <v>0</v>
      </c>
      <c r="F18" s="90"/>
      <c r="G18" s="87"/>
      <c r="H18" s="88"/>
    </row>
    <row r="19" ht="15" customHeight="1" spans="1:8">
      <c r="A19" s="83" t="s">
        <v>221</v>
      </c>
      <c r="B19" s="83"/>
      <c r="C19" s="84"/>
      <c r="D19" s="91">
        <v>175000</v>
      </c>
      <c r="E19" s="85">
        <v>142405.88</v>
      </c>
      <c r="F19" s="90"/>
      <c r="G19" s="87"/>
      <c r="H19" s="88"/>
    </row>
    <row r="20" ht="15" customHeight="1" spans="1:8">
      <c r="A20" s="83" t="s">
        <v>230</v>
      </c>
      <c r="B20" s="83"/>
      <c r="C20" s="84"/>
      <c r="D20" s="89">
        <f>SUM(D21:D23)</f>
        <v>558823000</v>
      </c>
      <c r="E20" s="89">
        <f>SUM(E21:E23)</f>
        <v>413885381.29</v>
      </c>
      <c r="F20" s="90"/>
      <c r="G20" s="87"/>
      <c r="H20" s="88"/>
    </row>
    <row r="21" ht="12.95" customHeight="1" spans="1:8">
      <c r="A21" s="83" t="s">
        <v>379</v>
      </c>
      <c r="B21" s="83"/>
      <c r="C21" s="84"/>
      <c r="D21" s="91">
        <v>43060000</v>
      </c>
      <c r="E21" s="85">
        <v>38704908.18</v>
      </c>
      <c r="F21" s="90"/>
      <c r="G21" s="87"/>
      <c r="H21" s="88"/>
    </row>
    <row r="22" ht="12.95" customHeight="1" spans="1:8">
      <c r="A22" s="83" t="s">
        <v>380</v>
      </c>
      <c r="B22" s="83"/>
      <c r="C22" s="84"/>
      <c r="D22" s="91">
        <v>515543000</v>
      </c>
      <c r="E22" s="85">
        <v>375072486.66</v>
      </c>
      <c r="F22" s="90"/>
      <c r="G22" s="87"/>
      <c r="H22" s="88"/>
    </row>
    <row r="23" ht="12.95" customHeight="1" spans="1:8">
      <c r="A23" s="83" t="s">
        <v>39</v>
      </c>
      <c r="B23" s="83"/>
      <c r="C23" s="84"/>
      <c r="D23" s="91">
        <v>220000</v>
      </c>
      <c r="E23" s="85">
        <v>107986.45</v>
      </c>
      <c r="F23" s="90"/>
      <c r="G23" s="87"/>
      <c r="H23" s="88"/>
    </row>
    <row r="24" ht="17.1" customHeight="1" spans="1:8">
      <c r="A24" s="83" t="s">
        <v>381</v>
      </c>
      <c r="B24" s="83"/>
      <c r="C24" s="84"/>
      <c r="D24" s="89">
        <f>SUM(D25:D27)</f>
        <v>0</v>
      </c>
      <c r="E24" s="89">
        <f>SUM(E25:E27)</f>
        <v>10667377.6</v>
      </c>
      <c r="F24" s="90"/>
      <c r="G24" s="87"/>
      <c r="H24" s="88"/>
    </row>
    <row r="25" ht="15" customHeight="1" spans="1:8">
      <c r="A25" s="83" t="s">
        <v>382</v>
      </c>
      <c r="B25" s="83"/>
      <c r="C25" s="84"/>
      <c r="D25" s="89">
        <v>0</v>
      </c>
      <c r="E25" s="89">
        <v>0</v>
      </c>
      <c r="F25" s="90"/>
      <c r="G25" s="87"/>
      <c r="H25" s="88"/>
    </row>
    <row r="26" ht="15" customHeight="1" spans="1:8">
      <c r="A26" s="83" t="s">
        <v>383</v>
      </c>
      <c r="B26" s="83"/>
      <c r="C26" s="84"/>
      <c r="D26" s="89">
        <v>0</v>
      </c>
      <c r="E26" s="89">
        <v>10667377.6</v>
      </c>
      <c r="F26" s="90"/>
      <c r="G26" s="87"/>
      <c r="H26" s="88"/>
    </row>
    <row r="27" ht="15" customHeight="1" spans="1:8">
      <c r="A27" s="83" t="s">
        <v>384</v>
      </c>
      <c r="B27" s="83"/>
      <c r="C27" s="84"/>
      <c r="D27" s="89">
        <v>0</v>
      </c>
      <c r="E27" s="89">
        <v>0</v>
      </c>
      <c r="F27" s="90"/>
      <c r="G27" s="87"/>
      <c r="H27" s="88"/>
    </row>
    <row r="28" ht="17.1" customHeight="1" spans="1:8">
      <c r="A28" s="83" t="s">
        <v>385</v>
      </c>
      <c r="B28" s="83"/>
      <c r="C28" s="84"/>
      <c r="D28" s="89">
        <f>D6+D24-D22</f>
        <v>757568468</v>
      </c>
      <c r="E28" s="89">
        <f>E6+E24-E22</f>
        <v>686437920.94</v>
      </c>
      <c r="G28" s="92"/>
      <c r="H28" s="92"/>
    </row>
    <row r="29" ht="18" customHeight="1" spans="1:7">
      <c r="A29" s="93"/>
      <c r="B29" s="9" t="s">
        <v>386</v>
      </c>
      <c r="C29" s="9"/>
      <c r="D29" s="9"/>
      <c r="E29" s="9"/>
      <c r="G29" s="94"/>
    </row>
    <row r="30" ht="62.25" customHeight="1" spans="1:5">
      <c r="A30" s="9" t="s">
        <v>387</v>
      </c>
      <c r="B30" s="9" t="s">
        <v>388</v>
      </c>
      <c r="C30" s="9" t="s">
        <v>389</v>
      </c>
      <c r="D30" s="9" t="s">
        <v>390</v>
      </c>
      <c r="E30" s="9" t="s">
        <v>391</v>
      </c>
    </row>
    <row r="31" ht="17.1" customHeight="1" spans="1:5">
      <c r="A31" s="10" t="s">
        <v>392</v>
      </c>
      <c r="B31" s="8"/>
      <c r="C31" s="8"/>
      <c r="D31" s="8"/>
      <c r="E31" s="8"/>
    </row>
    <row r="32" ht="15" customHeight="1" spans="1:8">
      <c r="A32" s="10" t="s">
        <v>393</v>
      </c>
      <c r="B32" s="89">
        <f>SUM(B33:B34)</f>
        <v>808080000</v>
      </c>
      <c r="C32" s="89">
        <f>SUM(C33:C34)</f>
        <v>780135752.9</v>
      </c>
      <c r="D32" s="89">
        <f>SUM(D33:D34)</f>
        <v>575937579.59</v>
      </c>
      <c r="E32" s="89">
        <f>SUM(E33:E34)</f>
        <v>575936832.29</v>
      </c>
      <c r="F32" s="45"/>
      <c r="G32" s="45"/>
      <c r="H32" s="45"/>
    </row>
    <row r="33" ht="12.95" customHeight="1" spans="1:8">
      <c r="A33" s="10" t="s">
        <v>394</v>
      </c>
      <c r="B33" s="91">
        <v>675500000</v>
      </c>
      <c r="C33" s="85">
        <v>649477340.88</v>
      </c>
      <c r="D33" s="85">
        <v>472179524.96</v>
      </c>
      <c r="E33" s="85">
        <v>472178777.66</v>
      </c>
      <c r="F33" s="45"/>
      <c r="G33" s="45"/>
      <c r="H33" s="45"/>
    </row>
    <row r="34" ht="12.95" customHeight="1" spans="1:8">
      <c r="A34" s="10" t="s">
        <v>395</v>
      </c>
      <c r="B34" s="91">
        <v>132580000</v>
      </c>
      <c r="C34" s="85">
        <v>130658412.02</v>
      </c>
      <c r="D34" s="85">
        <v>103758054.63</v>
      </c>
      <c r="E34" s="85">
        <v>103758054.63</v>
      </c>
      <c r="F34" s="45"/>
      <c r="G34" s="45"/>
      <c r="H34" s="45"/>
    </row>
    <row r="35" ht="15" customHeight="1" spans="1:8">
      <c r="A35" s="10" t="s">
        <v>396</v>
      </c>
      <c r="B35" s="89">
        <f>SUM(B36:B37)</f>
        <v>13203600</v>
      </c>
      <c r="C35" s="89">
        <f>SUM(C36:C37)</f>
        <v>9787682.76</v>
      </c>
      <c r="D35" s="89">
        <f>SUM(D36:D37)</f>
        <v>7439547.95</v>
      </c>
      <c r="E35" s="89">
        <f>SUM(E36:E37)</f>
        <v>7438786.95</v>
      </c>
      <c r="F35" s="45"/>
      <c r="G35" s="45"/>
      <c r="H35" s="45"/>
    </row>
    <row r="36" ht="12.95" customHeight="1" spans="1:8">
      <c r="A36" s="10" t="s">
        <v>397</v>
      </c>
      <c r="B36" s="91">
        <v>100000</v>
      </c>
      <c r="C36" s="91">
        <v>21000</v>
      </c>
      <c r="D36" s="91"/>
      <c r="E36" s="91"/>
      <c r="F36" s="45"/>
      <c r="G36" s="45"/>
      <c r="H36" s="45"/>
    </row>
    <row r="37" ht="12.95" customHeight="1" spans="1:8">
      <c r="A37" s="10" t="s">
        <v>398</v>
      </c>
      <c r="B37" s="91">
        <v>13103600</v>
      </c>
      <c r="C37" s="85">
        <v>9766682.76</v>
      </c>
      <c r="D37" s="85">
        <v>7439547.95</v>
      </c>
      <c r="E37" s="85">
        <v>7438786.95</v>
      </c>
      <c r="F37" s="45"/>
      <c r="G37" s="45"/>
      <c r="H37" s="45"/>
    </row>
    <row r="38" ht="27.75" customHeight="1" spans="1:8">
      <c r="A38" s="10" t="s">
        <v>399</v>
      </c>
      <c r="B38" s="89">
        <f>B32+B35</f>
        <v>821283600</v>
      </c>
      <c r="C38" s="89">
        <f>C32+C35</f>
        <v>789923435.66</v>
      </c>
      <c r="D38" s="89">
        <f>D32+D35</f>
        <v>583377127.54</v>
      </c>
      <c r="E38" s="89">
        <f>E32+E35</f>
        <v>583375619.24</v>
      </c>
      <c r="F38" s="45"/>
      <c r="G38" s="45"/>
      <c r="H38" s="45"/>
    </row>
    <row r="39" ht="33" customHeight="1" spans="1:8">
      <c r="A39" s="10" t="s">
        <v>400</v>
      </c>
      <c r="B39" s="89">
        <f>D28-B38</f>
        <v>-63715132</v>
      </c>
      <c r="C39" s="89">
        <f>E28-C38</f>
        <v>-103485514.72</v>
      </c>
      <c r="D39" s="89">
        <f>E28-D38</f>
        <v>103060793.4</v>
      </c>
      <c r="E39" s="89">
        <f>E28-E38</f>
        <v>103062301.7</v>
      </c>
      <c r="F39" s="45"/>
      <c r="G39" s="45"/>
      <c r="H39" s="45"/>
    </row>
    <row r="40" ht="7.5" customHeight="1" spans="1:5">
      <c r="A40" s="5"/>
      <c r="B40" s="5"/>
      <c r="C40" s="5"/>
      <c r="D40" s="5"/>
      <c r="E40" s="5"/>
    </row>
    <row r="41" ht="25.5" customHeight="1" spans="1:5">
      <c r="A41" s="9" t="s">
        <v>401</v>
      </c>
      <c r="B41" s="9"/>
      <c r="C41" s="9" t="s">
        <v>402</v>
      </c>
      <c r="D41" s="9"/>
      <c r="E41" s="5"/>
    </row>
    <row r="42" ht="9" customHeight="1" spans="1:5">
      <c r="A42" s="9"/>
      <c r="B42" s="9"/>
      <c r="C42" s="52"/>
      <c r="D42" s="52"/>
      <c r="E42" s="5"/>
    </row>
    <row r="43" ht="15" customHeight="1" spans="1:7">
      <c r="A43" s="83" t="s">
        <v>401</v>
      </c>
      <c r="B43" s="84"/>
      <c r="C43" s="95"/>
      <c r="D43" s="96"/>
      <c r="E43" s="92"/>
      <c r="F43" s="97"/>
      <c r="G43" s="92"/>
    </row>
    <row r="44" ht="12.95" customHeight="1" spans="1:7">
      <c r="A44" s="83" t="s">
        <v>403</v>
      </c>
      <c r="B44" s="84"/>
      <c r="C44" s="98">
        <v>451827868</v>
      </c>
      <c r="D44" s="98"/>
      <c r="E44" s="99"/>
      <c r="G44" s="87"/>
    </row>
    <row r="45" ht="8.25" customHeight="1" spans="1:5">
      <c r="A45" s="5"/>
      <c r="B45" s="5"/>
      <c r="C45" s="5"/>
      <c r="D45" s="5"/>
      <c r="E45" s="5"/>
    </row>
    <row r="46" ht="15" spans="1:7">
      <c r="A46" s="9" t="s">
        <v>404</v>
      </c>
      <c r="B46" s="9"/>
      <c r="C46" s="100" t="s">
        <v>405</v>
      </c>
      <c r="D46" s="101"/>
      <c r="E46" s="5"/>
      <c r="G46" s="92"/>
    </row>
    <row r="47" ht="18.75" customHeight="1" spans="1:5">
      <c r="A47" s="9"/>
      <c r="B47" s="9"/>
      <c r="C47" s="102"/>
      <c r="D47" s="103"/>
      <c r="E47" s="5"/>
    </row>
    <row r="48" ht="17.1" customHeight="1" spans="1:5">
      <c r="A48" s="83" t="s">
        <v>404</v>
      </c>
      <c r="B48" s="83"/>
      <c r="C48" s="104">
        <f>SUM(C49:C52)</f>
        <v>375072486.66</v>
      </c>
      <c r="D48" s="104"/>
      <c r="E48" s="5"/>
    </row>
    <row r="49" ht="12.95" customHeight="1" spans="1:5">
      <c r="A49" s="83" t="s">
        <v>406</v>
      </c>
      <c r="B49" s="83"/>
      <c r="C49" s="98">
        <v>0</v>
      </c>
      <c r="D49" s="98"/>
      <c r="E49" s="5"/>
    </row>
    <row r="50" ht="12.95" customHeight="1" spans="1:7">
      <c r="A50" s="83" t="s">
        <v>407</v>
      </c>
      <c r="B50" s="83"/>
      <c r="C50" s="98">
        <v>375072486.66</v>
      </c>
      <c r="D50" s="98"/>
      <c r="E50" s="5"/>
      <c r="G50" s="45"/>
    </row>
    <row r="51" ht="12.95" customHeight="1" spans="1:5">
      <c r="A51" s="83" t="s">
        <v>408</v>
      </c>
      <c r="B51" s="83"/>
      <c r="C51" s="98">
        <v>0</v>
      </c>
      <c r="D51" s="98"/>
      <c r="E51" s="5"/>
    </row>
    <row r="52" ht="12.95" customHeight="1" spans="1:5">
      <c r="A52" s="83" t="s">
        <v>409</v>
      </c>
      <c r="B52" s="83"/>
      <c r="C52" s="98">
        <v>0</v>
      </c>
      <c r="D52" s="98"/>
      <c r="E52" s="5"/>
    </row>
    <row r="53" ht="8.25" customHeight="1" spans="1:5">
      <c r="A53" s="5"/>
      <c r="B53" s="5"/>
      <c r="C53" s="5"/>
      <c r="D53" s="5"/>
      <c r="E53" s="5"/>
    </row>
    <row r="54" ht="15" spans="1:5">
      <c r="A54" s="9" t="s">
        <v>410</v>
      </c>
      <c r="B54" s="9"/>
      <c r="C54" s="100" t="s">
        <v>411</v>
      </c>
      <c r="D54" s="101"/>
      <c r="E54" s="5"/>
    </row>
    <row r="55" ht="15" spans="1:5">
      <c r="A55" s="9"/>
      <c r="B55" s="9"/>
      <c r="C55" s="102"/>
      <c r="D55" s="103"/>
      <c r="E55" s="5"/>
    </row>
    <row r="56" ht="15" customHeight="1" spans="1:5">
      <c r="A56" s="83" t="s">
        <v>410</v>
      </c>
      <c r="B56" s="83"/>
      <c r="C56" s="104">
        <f>SUM(C57:C59)</f>
        <v>12905313557.92</v>
      </c>
      <c r="D56" s="104"/>
      <c r="E56" s="92"/>
    </row>
    <row r="57" ht="12.95" customHeight="1" spans="1:7">
      <c r="A57" s="83" t="s">
        <v>412</v>
      </c>
      <c r="B57" s="83"/>
      <c r="C57" s="98">
        <v>330783713.75</v>
      </c>
      <c r="D57" s="98"/>
      <c r="E57" s="92"/>
      <c r="G57" s="45"/>
    </row>
    <row r="58" ht="12.95" customHeight="1" spans="1:7">
      <c r="A58" s="83" t="s">
        <v>413</v>
      </c>
      <c r="B58" s="83"/>
      <c r="C58" s="98">
        <v>1981701581.64</v>
      </c>
      <c r="D58" s="98"/>
      <c r="E58" s="92"/>
      <c r="G58" s="45"/>
    </row>
    <row r="59" ht="12.95" customHeight="1" spans="1:7">
      <c r="A59" s="84" t="s">
        <v>414</v>
      </c>
      <c r="B59" s="105"/>
      <c r="C59" s="98">
        <v>10592828262.53</v>
      </c>
      <c r="D59" s="98"/>
      <c r="E59" s="87"/>
      <c r="G59" s="45"/>
    </row>
    <row r="60" ht="15" spans="1:5">
      <c r="A60" s="83"/>
      <c r="B60" s="83"/>
      <c r="C60" s="5"/>
      <c r="D60" s="5"/>
      <c r="E60" s="5"/>
    </row>
    <row r="61" ht="15" spans="1:5">
      <c r="A61" s="9" t="s">
        <v>415</v>
      </c>
      <c r="B61" s="9" t="s">
        <v>366</v>
      </c>
      <c r="C61" s="9"/>
      <c r="D61" s="5"/>
      <c r="E61" s="5"/>
    </row>
    <row r="62" ht="45" spans="1:5">
      <c r="A62" s="8"/>
      <c r="B62" s="9" t="s">
        <v>367</v>
      </c>
      <c r="C62" s="9" t="s">
        <v>368</v>
      </c>
      <c r="D62" s="5"/>
      <c r="E62" s="5"/>
    </row>
    <row r="63" ht="17.1" customHeight="1" spans="1:5">
      <c r="A63" s="10" t="s">
        <v>369</v>
      </c>
      <c r="B63" s="8"/>
      <c r="C63" s="8"/>
      <c r="D63" s="5"/>
      <c r="E63" s="5"/>
    </row>
    <row r="64" ht="15" customHeight="1" spans="1:6">
      <c r="A64" s="10" t="s">
        <v>416</v>
      </c>
      <c r="B64" s="89">
        <f>B65+B69+B73+B77+B78</f>
        <v>354957452</v>
      </c>
      <c r="C64" s="89">
        <f>C65+C69+C73+C77+C78</f>
        <v>260486682.37</v>
      </c>
      <c r="D64" s="5"/>
      <c r="E64" s="45"/>
      <c r="F64" s="47"/>
    </row>
    <row r="65" ht="15" customHeight="1" spans="1:6">
      <c r="A65" s="10" t="s">
        <v>371</v>
      </c>
      <c r="B65" s="89">
        <f>SUM(B66:B68)</f>
        <v>118932000</v>
      </c>
      <c r="C65" s="89">
        <f>SUM(C66:C68)</f>
        <v>90743003.1</v>
      </c>
      <c r="D65" s="5"/>
      <c r="E65" s="45"/>
      <c r="F65" s="47"/>
    </row>
    <row r="66" ht="12.95" customHeight="1" spans="1:6">
      <c r="A66" s="10" t="s">
        <v>372</v>
      </c>
      <c r="B66" s="91">
        <v>93137000</v>
      </c>
      <c r="C66" s="85">
        <v>66337317.12</v>
      </c>
      <c r="D66" s="5"/>
      <c r="E66" s="45"/>
      <c r="F66" s="47"/>
    </row>
    <row r="67" ht="12.95" customHeight="1" spans="1:6">
      <c r="A67" s="10" t="s">
        <v>373</v>
      </c>
      <c r="B67" s="91">
        <v>24500000</v>
      </c>
      <c r="C67" s="85">
        <v>23181014.61</v>
      </c>
      <c r="D67" s="5"/>
      <c r="E67" s="45"/>
      <c r="F67" s="47"/>
    </row>
    <row r="68" ht="12.95" customHeight="1" spans="1:6">
      <c r="A68" s="10" t="s">
        <v>374</v>
      </c>
      <c r="B68" s="91">
        <v>1295000</v>
      </c>
      <c r="C68" s="85">
        <v>1224671.37</v>
      </c>
      <c r="D68" s="5"/>
      <c r="E68" s="45"/>
      <c r="F68" s="47"/>
    </row>
    <row r="69" ht="15" customHeight="1" spans="1:6">
      <c r="A69" s="10" t="s">
        <v>375</v>
      </c>
      <c r="B69" s="89">
        <f>SUM(B70:B72)</f>
        <v>183276452</v>
      </c>
      <c r="C69" s="89">
        <f>SUM(C70:C72)</f>
        <v>117290770.19</v>
      </c>
      <c r="D69" s="5"/>
      <c r="E69" s="45"/>
      <c r="F69" s="47"/>
    </row>
    <row r="70" ht="12.95" customHeight="1" spans="1:6">
      <c r="A70" s="10" t="s">
        <v>372</v>
      </c>
      <c r="B70" s="91">
        <v>183276452</v>
      </c>
      <c r="C70" s="85">
        <v>117290770.19</v>
      </c>
      <c r="D70" s="5"/>
      <c r="E70" s="45"/>
      <c r="F70" s="47"/>
    </row>
    <row r="71" ht="12.95" customHeight="1" spans="1:6">
      <c r="A71" s="10" t="s">
        <v>373</v>
      </c>
      <c r="B71" s="89">
        <v>0</v>
      </c>
      <c r="C71" s="89">
        <v>0</v>
      </c>
      <c r="D71" s="5"/>
      <c r="E71" s="45"/>
      <c r="F71" s="47"/>
    </row>
    <row r="72" ht="12.95" customHeight="1" spans="1:6">
      <c r="A72" s="10" t="s">
        <v>374</v>
      </c>
      <c r="B72" s="89">
        <v>0</v>
      </c>
      <c r="C72" s="89">
        <v>0</v>
      </c>
      <c r="D72" s="5"/>
      <c r="E72" s="45"/>
      <c r="F72" s="47"/>
    </row>
    <row r="73" ht="15" customHeight="1" spans="1:6">
      <c r="A73" s="10" t="s">
        <v>260</v>
      </c>
      <c r="B73" s="89">
        <f>SUM(B74:B76)</f>
        <v>5000000</v>
      </c>
      <c r="C73" s="89">
        <f>SUM(C74:C76)</f>
        <v>3087279.91</v>
      </c>
      <c r="D73" s="5"/>
      <c r="E73" s="45"/>
      <c r="F73" s="47"/>
    </row>
    <row r="74" ht="12.95" customHeight="1" spans="1:6">
      <c r="A74" s="10" t="s">
        <v>376</v>
      </c>
      <c r="B74" s="89">
        <v>0</v>
      </c>
      <c r="C74" s="89">
        <v>0</v>
      </c>
      <c r="D74" s="5"/>
      <c r="E74" s="45"/>
      <c r="F74" s="47"/>
    </row>
    <row r="75" ht="12.95" customHeight="1" spans="1:6">
      <c r="A75" s="10" t="s">
        <v>377</v>
      </c>
      <c r="B75" s="91">
        <v>5000000</v>
      </c>
      <c r="C75" s="85">
        <v>3087279.91</v>
      </c>
      <c r="D75" s="5"/>
      <c r="E75" s="45"/>
      <c r="F75" s="47"/>
    </row>
    <row r="76" ht="12.95" customHeight="1" spans="1:6">
      <c r="A76" s="10" t="s">
        <v>378</v>
      </c>
      <c r="B76" s="89">
        <v>0</v>
      </c>
      <c r="C76" s="89">
        <v>0</v>
      </c>
      <c r="D76" s="5"/>
      <c r="E76" s="45"/>
      <c r="F76" s="47"/>
    </row>
    <row r="77" ht="15" customHeight="1" spans="1:6">
      <c r="A77" s="10" t="s">
        <v>221</v>
      </c>
      <c r="B77" s="91">
        <v>159000</v>
      </c>
      <c r="C77" s="85">
        <v>116193.96</v>
      </c>
      <c r="D77" s="5"/>
      <c r="E77" s="45"/>
      <c r="F77" s="47"/>
    </row>
    <row r="78" ht="15" customHeight="1" spans="1:6">
      <c r="A78" s="10" t="s">
        <v>230</v>
      </c>
      <c r="B78" s="89">
        <f>SUM(B79:B80)</f>
        <v>47590000</v>
      </c>
      <c r="C78" s="89">
        <f>SUM(C79:C80)</f>
        <v>49249435.21</v>
      </c>
      <c r="D78" s="5"/>
      <c r="E78" s="45"/>
      <c r="F78" s="47"/>
    </row>
    <row r="79" ht="12.95" customHeight="1" spans="1:6">
      <c r="A79" s="10" t="s">
        <v>379</v>
      </c>
      <c r="B79" s="91">
        <v>29000000</v>
      </c>
      <c r="C79" s="85">
        <v>26135678.21</v>
      </c>
      <c r="D79" s="5"/>
      <c r="E79" s="45"/>
      <c r="F79" s="47"/>
    </row>
    <row r="80" ht="12.95" customHeight="1" spans="1:6">
      <c r="A80" s="10" t="s">
        <v>39</v>
      </c>
      <c r="B80" s="91">
        <v>18590000</v>
      </c>
      <c r="C80" s="85">
        <v>23113757</v>
      </c>
      <c r="D80" s="5"/>
      <c r="E80" s="45"/>
      <c r="F80" s="47"/>
    </row>
    <row r="81" ht="15" customHeight="1" spans="1:6">
      <c r="A81" s="10" t="s">
        <v>417</v>
      </c>
      <c r="B81" s="89">
        <f>SUM(B82:B84)</f>
        <v>707</v>
      </c>
      <c r="C81" s="89">
        <f>SUM(C82:C84)</f>
        <v>588.8</v>
      </c>
      <c r="D81" s="5"/>
      <c r="E81" s="45"/>
      <c r="F81" s="47"/>
    </row>
    <row r="82" ht="12.95" customHeight="1" spans="1:6">
      <c r="A82" s="10" t="s">
        <v>382</v>
      </c>
      <c r="B82" s="89">
        <v>0</v>
      </c>
      <c r="C82" s="89">
        <v>0</v>
      </c>
      <c r="D82" s="5"/>
      <c r="E82" s="45"/>
      <c r="F82" s="47"/>
    </row>
    <row r="83" ht="12.95" customHeight="1" spans="1:6">
      <c r="A83" s="10" t="s">
        <v>383</v>
      </c>
      <c r="B83" s="91">
        <v>707</v>
      </c>
      <c r="C83" s="85">
        <v>588.8</v>
      </c>
      <c r="D83" s="5"/>
      <c r="E83" s="45"/>
      <c r="F83" s="47"/>
    </row>
    <row r="84" ht="12.95" customHeight="1" spans="1:6">
      <c r="A84" s="10" t="s">
        <v>384</v>
      </c>
      <c r="B84" s="89">
        <v>0</v>
      </c>
      <c r="C84" s="89">
        <v>0</v>
      </c>
      <c r="D84" s="5"/>
      <c r="E84" s="106"/>
      <c r="F84" s="47"/>
    </row>
    <row r="85" ht="30" spans="1:6">
      <c r="A85" s="10" t="s">
        <v>418</v>
      </c>
      <c r="B85" s="89">
        <f>B64+B81</f>
        <v>354958159</v>
      </c>
      <c r="C85" s="89">
        <f>C64+C81</f>
        <v>260487271.17</v>
      </c>
      <c r="D85" s="5"/>
      <c r="E85" s="45"/>
      <c r="F85" s="47"/>
    </row>
    <row r="86" ht="20.25" customHeight="1" spans="1:5">
      <c r="A86" s="9" t="s">
        <v>419</v>
      </c>
      <c r="B86" s="54" t="s">
        <v>386</v>
      </c>
      <c r="C86" s="107"/>
      <c r="D86" s="107"/>
      <c r="E86" s="107"/>
    </row>
    <row r="87" ht="57" customHeight="1" spans="1:5">
      <c r="A87" s="8"/>
      <c r="B87" s="9" t="s">
        <v>388</v>
      </c>
      <c r="C87" s="9" t="s">
        <v>389</v>
      </c>
      <c r="D87" s="9" t="s">
        <v>390</v>
      </c>
      <c r="E87" s="9" t="s">
        <v>391</v>
      </c>
    </row>
    <row r="88" ht="17.1" customHeight="1" spans="1:5">
      <c r="A88" s="10" t="s">
        <v>392</v>
      </c>
      <c r="B88" s="8"/>
      <c r="C88" s="8"/>
      <c r="D88" s="8"/>
      <c r="E88" s="8"/>
    </row>
    <row r="89" ht="15" customHeight="1" spans="1:8">
      <c r="A89" s="10" t="s">
        <v>393</v>
      </c>
      <c r="B89" s="89">
        <f>SUM(B90:B91)</f>
        <v>688450000</v>
      </c>
      <c r="C89" s="89">
        <f>SUM(C90:C91)</f>
        <v>624637902.74</v>
      </c>
      <c r="D89" s="89">
        <f>SUM(D90:D91)</f>
        <v>544381391.73</v>
      </c>
      <c r="E89" s="89">
        <f>SUM(E90:E91)</f>
        <v>544381391.73</v>
      </c>
      <c r="F89" s="45"/>
      <c r="G89" s="45"/>
      <c r="H89" s="45"/>
    </row>
    <row r="90" ht="12.95" customHeight="1" spans="1:8">
      <c r="A90" s="10" t="s">
        <v>394</v>
      </c>
      <c r="B90" s="91">
        <v>630000000</v>
      </c>
      <c r="C90" s="91">
        <v>574007297.64</v>
      </c>
      <c r="D90" s="85">
        <v>497514141.41</v>
      </c>
      <c r="E90" s="85">
        <v>497514141.41</v>
      </c>
      <c r="F90" s="45"/>
      <c r="G90" s="45"/>
      <c r="H90" s="45"/>
    </row>
    <row r="91" ht="12.95" customHeight="1" spans="1:8">
      <c r="A91" s="10" t="s">
        <v>395</v>
      </c>
      <c r="B91" s="91">
        <v>58450000</v>
      </c>
      <c r="C91" s="85">
        <v>50630605.1</v>
      </c>
      <c r="D91" s="85">
        <v>46867250.32</v>
      </c>
      <c r="E91" s="85">
        <v>46867250.32</v>
      </c>
      <c r="F91" s="45"/>
      <c r="G91" s="45"/>
      <c r="H91" s="45"/>
    </row>
    <row r="92" ht="15" customHeight="1" spans="1:8">
      <c r="A92" s="10" t="s">
        <v>396</v>
      </c>
      <c r="B92" s="89">
        <f>SUM(B93:B94)</f>
        <v>15798600</v>
      </c>
      <c r="C92" s="89">
        <f>SUM(C93:C94)</f>
        <v>4531255.02</v>
      </c>
      <c r="D92" s="89">
        <f>SUM(D93:D94)</f>
        <v>3407289</v>
      </c>
      <c r="E92" s="89">
        <f>SUM(E93:E94)</f>
        <v>3404082.71</v>
      </c>
      <c r="F92" s="45"/>
      <c r="G92" s="45"/>
      <c r="H92" s="45"/>
    </row>
    <row r="93" ht="12.95" customHeight="1" spans="1:8">
      <c r="A93" s="10" t="s">
        <v>397</v>
      </c>
      <c r="B93" s="91">
        <v>1409000</v>
      </c>
      <c r="C93" s="91">
        <v>977575.23</v>
      </c>
      <c r="D93" s="91">
        <v>470079.7</v>
      </c>
      <c r="E93" s="91">
        <v>470079.7</v>
      </c>
      <c r="F93" s="45"/>
      <c r="G93" s="45"/>
      <c r="H93" s="45"/>
    </row>
    <row r="94" ht="12.95" customHeight="1" spans="1:8">
      <c r="A94" s="10" t="s">
        <v>398</v>
      </c>
      <c r="B94" s="91">
        <v>14389600</v>
      </c>
      <c r="C94" s="85">
        <v>3553679.79</v>
      </c>
      <c r="D94" s="85">
        <v>2937209.3</v>
      </c>
      <c r="E94" s="85">
        <v>2934003.01</v>
      </c>
      <c r="F94" s="45"/>
      <c r="G94" s="45"/>
      <c r="H94" s="45"/>
    </row>
    <row r="95" ht="27.75" customHeight="1" spans="1:8">
      <c r="A95" s="10" t="s">
        <v>420</v>
      </c>
      <c r="B95" s="89">
        <f>B89+B92</f>
        <v>704248600</v>
      </c>
      <c r="C95" s="89">
        <f>C89+C92</f>
        <v>629169157.76</v>
      </c>
      <c r="D95" s="89">
        <f>D89+D92</f>
        <v>547788680.73</v>
      </c>
      <c r="E95" s="89">
        <f>E89+E92</f>
        <v>547785474.44</v>
      </c>
      <c r="F95" s="45"/>
      <c r="G95" s="45"/>
      <c r="H95" s="45"/>
    </row>
    <row r="96" ht="31.5" customHeight="1" spans="1:8">
      <c r="A96" s="10" t="s">
        <v>421</v>
      </c>
      <c r="B96" s="89">
        <f>B85-B95</f>
        <v>-349290441</v>
      </c>
      <c r="C96" s="89">
        <f>C85-C95</f>
        <v>-368681886.59</v>
      </c>
      <c r="D96" s="89">
        <f>C85-D95</f>
        <v>-287301409.56</v>
      </c>
      <c r="E96" s="89">
        <f>C85-E95</f>
        <v>-287298203.27</v>
      </c>
      <c r="F96" s="45"/>
      <c r="G96" s="45"/>
      <c r="H96" s="45"/>
    </row>
    <row r="97" customHeight="1" spans="1:5">
      <c r="A97" s="9" t="s">
        <v>422</v>
      </c>
      <c r="B97" s="6"/>
      <c r="C97" s="108" t="s">
        <v>405</v>
      </c>
      <c r="D97" s="109"/>
      <c r="E97" s="5"/>
    </row>
    <row r="98" ht="25.5" customHeight="1" spans="1:5">
      <c r="A98" s="9"/>
      <c r="B98" s="9"/>
      <c r="C98" s="102"/>
      <c r="D98" s="103"/>
      <c r="E98" s="5"/>
    </row>
    <row r="99" ht="25.5" customHeight="1" spans="1:7">
      <c r="A99" s="83" t="s">
        <v>422</v>
      </c>
      <c r="B99" s="83"/>
      <c r="C99" s="104">
        <f>SUM(C100:C101)</f>
        <v>304591349.56</v>
      </c>
      <c r="D99" s="104"/>
      <c r="E99" s="5"/>
      <c r="G99" s="45"/>
    </row>
    <row r="100" ht="15" customHeight="1" spans="1:5">
      <c r="A100" s="83" t="s">
        <v>423</v>
      </c>
      <c r="B100" s="83"/>
      <c r="C100" s="110">
        <v>304591349.56</v>
      </c>
      <c r="D100" s="111"/>
      <c r="E100" s="92"/>
    </row>
    <row r="101" ht="15.75" customHeight="1" spans="1:5">
      <c r="A101" s="83" t="s">
        <v>424</v>
      </c>
      <c r="B101" s="83"/>
      <c r="C101" s="112">
        <v>0</v>
      </c>
      <c r="D101" s="112"/>
      <c r="E101" s="5"/>
    </row>
    <row r="102" ht="8.25" customHeight="1" spans="1:5">
      <c r="A102" s="5"/>
      <c r="B102" s="5"/>
      <c r="C102" s="36"/>
      <c r="D102" s="36"/>
      <c r="E102" s="5"/>
    </row>
    <row r="103" ht="18" customHeight="1" spans="1:5">
      <c r="A103" s="9" t="s">
        <v>425</v>
      </c>
      <c r="B103" s="9"/>
      <c r="C103" s="113" t="s">
        <v>411</v>
      </c>
      <c r="D103" s="114"/>
      <c r="E103" s="5"/>
    </row>
    <row r="104" ht="13.5" customHeight="1" spans="1:5">
      <c r="A104" s="9"/>
      <c r="B104" s="9"/>
      <c r="C104" s="115"/>
      <c r="D104" s="116"/>
      <c r="E104" s="5"/>
    </row>
    <row r="105" ht="15" customHeight="1" spans="1:5">
      <c r="A105" s="83" t="s">
        <v>425</v>
      </c>
      <c r="B105" s="83"/>
      <c r="C105" s="117">
        <f>C106+C107+C108</f>
        <v>18988918.08</v>
      </c>
      <c r="D105" s="117"/>
      <c r="E105" s="5"/>
    </row>
    <row r="106" ht="12.95" customHeight="1" spans="1:7">
      <c r="A106" s="84" t="s">
        <v>412</v>
      </c>
      <c r="B106" s="105"/>
      <c r="C106" s="118">
        <v>14568292.78</v>
      </c>
      <c r="D106" s="118"/>
      <c r="E106" s="92"/>
      <c r="G106" s="45"/>
    </row>
    <row r="107" ht="12.95" customHeight="1" spans="1:7">
      <c r="A107" s="84" t="s">
        <v>413</v>
      </c>
      <c r="B107" s="105"/>
      <c r="C107" s="118">
        <v>2166788.01</v>
      </c>
      <c r="D107" s="118"/>
      <c r="E107" s="92"/>
      <c r="G107" s="45"/>
    </row>
    <row r="108" ht="12.95" customHeight="1" spans="1:7">
      <c r="A108" s="84" t="s">
        <v>414</v>
      </c>
      <c r="B108" s="105"/>
      <c r="C108" s="118">
        <v>2253837.29</v>
      </c>
      <c r="D108" s="118"/>
      <c r="E108" s="92"/>
      <c r="G108" s="45"/>
    </row>
    <row r="109" ht="6.75" customHeight="1" spans="1:5">
      <c r="A109" s="5"/>
      <c r="B109" s="5"/>
      <c r="C109" s="5"/>
      <c r="D109" s="5"/>
      <c r="E109" s="5"/>
    </row>
    <row r="110" customHeight="1" spans="1:7">
      <c r="A110" s="9" t="s">
        <v>426</v>
      </c>
      <c r="B110" s="9"/>
      <c r="C110" s="9" t="s">
        <v>366</v>
      </c>
      <c r="D110" s="9"/>
      <c r="E110" s="119"/>
      <c r="G110" s="47"/>
    </row>
    <row r="111" ht="43.5" customHeight="1" spans="1:5">
      <c r="A111" s="9"/>
      <c r="B111" s="9"/>
      <c r="C111" s="9" t="s">
        <v>367</v>
      </c>
      <c r="D111" s="9" t="s">
        <v>427</v>
      </c>
      <c r="E111" s="120"/>
    </row>
    <row r="112" ht="15" customHeight="1" spans="1:5">
      <c r="A112" s="83" t="s">
        <v>426</v>
      </c>
      <c r="B112" s="83"/>
      <c r="C112" s="8"/>
      <c r="D112" s="8"/>
      <c r="E112" s="5"/>
    </row>
    <row r="113" ht="15" customHeight="1" spans="1:5">
      <c r="A113" s="83" t="s">
        <v>428</v>
      </c>
      <c r="B113" s="83"/>
      <c r="C113" s="121">
        <v>25000000</v>
      </c>
      <c r="D113" s="121">
        <v>29476460</v>
      </c>
      <c r="E113" s="92"/>
    </row>
    <row r="114" ht="21.75" customHeight="1" spans="1:5">
      <c r="A114" s="83" t="s">
        <v>429</v>
      </c>
      <c r="B114" s="83"/>
      <c r="C114" s="11">
        <f>C113</f>
        <v>25000000</v>
      </c>
      <c r="D114" s="11">
        <f>D113</f>
        <v>29476460</v>
      </c>
      <c r="E114" s="122"/>
    </row>
    <row r="115" ht="6.75" customHeight="1" spans="1:5">
      <c r="A115" s="5"/>
      <c r="B115" s="5"/>
      <c r="C115" s="5"/>
      <c r="D115" s="5"/>
      <c r="E115" s="5"/>
    </row>
    <row r="116" ht="15" spans="1:5">
      <c r="A116" s="9" t="s">
        <v>430</v>
      </c>
      <c r="B116" s="54" t="s">
        <v>386</v>
      </c>
      <c r="C116" s="107"/>
      <c r="D116" s="107"/>
      <c r="E116" s="107"/>
    </row>
    <row r="117" ht="42.75" customHeight="1" spans="1:5">
      <c r="A117" s="8"/>
      <c r="B117" s="9" t="s">
        <v>388</v>
      </c>
      <c r="C117" s="9" t="s">
        <v>431</v>
      </c>
      <c r="D117" s="9" t="s">
        <v>432</v>
      </c>
      <c r="E117" s="9" t="s">
        <v>433</v>
      </c>
    </row>
    <row r="118" ht="17.1" customHeight="1" spans="1:5">
      <c r="A118" s="10" t="s">
        <v>430</v>
      </c>
      <c r="B118" s="8"/>
      <c r="C118" s="8"/>
      <c r="D118" s="8"/>
      <c r="E118" s="8"/>
    </row>
    <row r="119" ht="15" customHeight="1" spans="1:8">
      <c r="A119" s="10" t="s">
        <v>434</v>
      </c>
      <c r="B119" s="11">
        <f>SUM(B120:B121)</f>
        <v>31073950</v>
      </c>
      <c r="C119" s="11">
        <f>SUM(C120:C121)</f>
        <v>28034427.57</v>
      </c>
      <c r="D119" s="11">
        <f>SUM(D120:D121)</f>
        <v>17852890.92</v>
      </c>
      <c r="E119" s="11">
        <f>SUM(E120:E121)</f>
        <v>17774662.17</v>
      </c>
      <c r="F119" s="45"/>
      <c r="G119" s="45"/>
      <c r="H119" s="45"/>
    </row>
    <row r="120" ht="12.95" customHeight="1" spans="1:8">
      <c r="A120" s="10" t="s">
        <v>435</v>
      </c>
      <c r="B120" s="123">
        <v>8430000</v>
      </c>
      <c r="C120" s="124">
        <v>8128000</v>
      </c>
      <c r="D120" s="124">
        <v>6524978.35</v>
      </c>
      <c r="E120" s="124">
        <v>6458652.59</v>
      </c>
      <c r="F120" s="45"/>
      <c r="G120" s="45"/>
      <c r="H120" s="45"/>
    </row>
    <row r="121" ht="12.95" customHeight="1" spans="1:8">
      <c r="A121" s="10" t="s">
        <v>436</v>
      </c>
      <c r="B121" s="123">
        <v>22643950</v>
      </c>
      <c r="C121" s="124">
        <v>19906427.57</v>
      </c>
      <c r="D121" s="124">
        <v>11327912.57</v>
      </c>
      <c r="E121" s="124">
        <v>11316009.58</v>
      </c>
      <c r="F121" s="45"/>
      <c r="G121" s="45"/>
      <c r="H121" s="45"/>
    </row>
    <row r="122" ht="15" customHeight="1" spans="1:8">
      <c r="A122" s="10" t="s">
        <v>437</v>
      </c>
      <c r="B122" s="123">
        <v>119950</v>
      </c>
      <c r="C122" s="123">
        <v>119910.82</v>
      </c>
      <c r="D122" s="124">
        <v>107545.8</v>
      </c>
      <c r="E122" s="124">
        <v>107545.8</v>
      </c>
      <c r="F122" s="45"/>
      <c r="G122" s="45"/>
      <c r="H122" s="45"/>
    </row>
    <row r="123" ht="30.75" customHeight="1" spans="1:8">
      <c r="A123" s="10" t="s">
        <v>438</v>
      </c>
      <c r="B123" s="11">
        <f>B119+B122</f>
        <v>31193900</v>
      </c>
      <c r="C123" s="11">
        <f>C119+C122</f>
        <v>28154338.39</v>
      </c>
      <c r="D123" s="11">
        <f>D119+D122</f>
        <v>17960436.72</v>
      </c>
      <c r="E123" s="11">
        <f>E119+E122</f>
        <v>17882207.97</v>
      </c>
      <c r="F123" s="45"/>
      <c r="G123" s="45"/>
      <c r="H123" s="45"/>
    </row>
    <row r="124" ht="27.75" customHeight="1" spans="1:8">
      <c r="A124" s="10" t="s">
        <v>439</v>
      </c>
      <c r="B124" s="11">
        <f>C114-B123</f>
        <v>-6193900</v>
      </c>
      <c r="C124" s="11">
        <f>D114-C123</f>
        <v>1322121.61</v>
      </c>
      <c r="D124" s="11">
        <f>D114-D123</f>
        <v>11516023.28</v>
      </c>
      <c r="E124" s="11">
        <f>D114-E123</f>
        <v>11594252.03</v>
      </c>
      <c r="F124" s="45"/>
      <c r="G124" s="45"/>
      <c r="H124" s="45"/>
    </row>
    <row r="125" ht="4.5" customHeight="1" spans="1:5">
      <c r="A125" s="10"/>
      <c r="B125" s="11"/>
      <c r="C125" s="125"/>
      <c r="D125" s="126"/>
      <c r="E125" s="122"/>
    </row>
    <row r="126" ht="27.75" customHeight="1" spans="1:5">
      <c r="A126" s="9" t="s">
        <v>440</v>
      </c>
      <c r="B126" s="9"/>
      <c r="C126" s="100" t="s">
        <v>411</v>
      </c>
      <c r="D126" s="101"/>
      <c r="E126" s="122"/>
    </row>
    <row r="127" ht="27.75" customHeight="1" spans="1:5">
      <c r="A127" s="9"/>
      <c r="B127" s="9"/>
      <c r="C127" s="102"/>
      <c r="D127" s="103"/>
      <c r="E127" s="122"/>
    </row>
    <row r="128" ht="27.75" customHeight="1" spans="1:5">
      <c r="A128" s="83" t="s">
        <v>441</v>
      </c>
      <c r="B128" s="83"/>
      <c r="C128" s="117">
        <f>SUM(C129:C131)</f>
        <v>61929186.29</v>
      </c>
      <c r="D128" s="117"/>
      <c r="E128" s="122"/>
    </row>
    <row r="129" customHeight="1" spans="1:5">
      <c r="A129" s="84" t="s">
        <v>412</v>
      </c>
      <c r="B129" s="105"/>
      <c r="C129" s="118">
        <v>49671998.81</v>
      </c>
      <c r="D129" s="118"/>
      <c r="E129" s="122"/>
    </row>
    <row r="130" ht="15" spans="1:5">
      <c r="A130" s="84" t="s">
        <v>413</v>
      </c>
      <c r="B130" s="105"/>
      <c r="C130" s="118">
        <v>0</v>
      </c>
      <c r="D130" s="118"/>
      <c r="E130" s="92"/>
    </row>
    <row r="131" ht="15" spans="1:4">
      <c r="A131" s="84" t="s">
        <v>414</v>
      </c>
      <c r="B131" s="105"/>
      <c r="C131" s="118">
        <v>12257187.48</v>
      </c>
      <c r="D131" s="118"/>
    </row>
    <row r="132" ht="15" spans="1:4">
      <c r="A132" s="127"/>
      <c r="B132" s="127"/>
      <c r="C132" s="128"/>
      <c r="D132" s="128"/>
    </row>
    <row r="133" ht="15.75" spans="1:5">
      <c r="A133" s="32" t="s">
        <v>86</v>
      </c>
      <c r="B133" s="32" t="s">
        <v>442</v>
      </c>
      <c r="C133" s="32"/>
      <c r="D133" s="32" t="s">
        <v>443</v>
      </c>
      <c r="E133" s="32"/>
    </row>
    <row r="134" ht="15.75" spans="1:5">
      <c r="A134" s="32" t="s">
        <v>88</v>
      </c>
      <c r="B134" s="32" t="s">
        <v>444</v>
      </c>
      <c r="C134" s="32"/>
      <c r="D134" s="32" t="s">
        <v>445</v>
      </c>
      <c r="E134" s="32"/>
    </row>
    <row r="135" ht="15.75" spans="1:5">
      <c r="A135" s="33"/>
      <c r="B135" s="33"/>
      <c r="C135" s="33"/>
      <c r="D135" s="33"/>
      <c r="E135" s="33"/>
    </row>
  </sheetData>
  <mergeCells count="100">
    <mergeCell ref="A1:E1"/>
    <mergeCell ref="A2:E2"/>
    <mergeCell ref="D3:E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B29:E29"/>
    <mergeCell ref="A43:B43"/>
    <mergeCell ref="C43:D43"/>
    <mergeCell ref="A44:B44"/>
    <mergeCell ref="C44:D4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6:B56"/>
    <mergeCell ref="C56:D56"/>
    <mergeCell ref="A57:B57"/>
    <mergeCell ref="C57:D57"/>
    <mergeCell ref="A58:B58"/>
    <mergeCell ref="C58:D58"/>
    <mergeCell ref="C59:D59"/>
    <mergeCell ref="A60:B60"/>
    <mergeCell ref="B61:C61"/>
    <mergeCell ref="B86:E86"/>
    <mergeCell ref="A99:B99"/>
    <mergeCell ref="C99:D99"/>
    <mergeCell ref="A100:B100"/>
    <mergeCell ref="C100:D100"/>
    <mergeCell ref="A101:B101"/>
    <mergeCell ref="C101:D101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C110:D110"/>
    <mergeCell ref="A112:B112"/>
    <mergeCell ref="A113:B113"/>
    <mergeCell ref="A114:B114"/>
    <mergeCell ref="B116:E116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B133:C133"/>
    <mergeCell ref="D133:E133"/>
    <mergeCell ref="B134:C134"/>
    <mergeCell ref="D134:E134"/>
    <mergeCell ref="A61:A62"/>
    <mergeCell ref="A86:A87"/>
    <mergeCell ref="A116:A117"/>
    <mergeCell ref="A126:B127"/>
    <mergeCell ref="C126:D127"/>
    <mergeCell ref="A46:B47"/>
    <mergeCell ref="C46:D47"/>
    <mergeCell ref="A54:B55"/>
    <mergeCell ref="C54:D55"/>
    <mergeCell ref="A3:C4"/>
    <mergeCell ref="A41:B42"/>
    <mergeCell ref="C41:D42"/>
    <mergeCell ref="A97:B98"/>
    <mergeCell ref="C97:D98"/>
    <mergeCell ref="A103:B104"/>
    <mergeCell ref="C103:D104"/>
    <mergeCell ref="A110:B111"/>
  </mergeCells>
  <pageMargins left="0.31496062992126" right="0.31496062992126" top="0.196850393700787" bottom="0.196850393700787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opLeftCell="C1" workbookViewId="0">
      <selection activeCell="O2" sqref="O2"/>
    </sheetView>
  </sheetViews>
  <sheetFormatPr defaultColWidth="9" defaultRowHeight="15"/>
  <cols>
    <col min="1" max="1" width="45.2857142857143" customWidth="1"/>
    <col min="2" max="6" width="14.7142857142857" style="5" customWidth="1"/>
    <col min="7" max="7" width="15.7142857142857" style="5" customWidth="1"/>
    <col min="8" max="8" width="16.4285714285714" style="5" customWidth="1"/>
    <col min="9" max="9" width="15.5714285714286" style="5" customWidth="1"/>
    <col min="10" max="10" width="16.5714285714286" style="5" customWidth="1"/>
    <col min="11" max="11" width="15.2857142857143" style="5" customWidth="1"/>
    <col min="12" max="12" width="14.4285714285714" style="5" customWidth="1"/>
    <col min="13" max="13" width="16.7142857142857" style="5" customWidth="1"/>
    <col min="15" max="15" width="16.1428571428571"/>
  </cols>
  <sheetData>
    <row r="1" ht="27" customHeight="1" spans="1:13">
      <c r="A1" s="50" t="s">
        <v>446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29.25" customHeight="1" spans="1:13">
      <c r="A2" s="51" t="s">
        <v>447</v>
      </c>
      <c r="B2" s="9" t="s">
        <v>448</v>
      </c>
      <c r="C2" s="9"/>
      <c r="D2" s="9"/>
      <c r="E2" s="9"/>
      <c r="F2" s="9"/>
      <c r="G2" s="9" t="s">
        <v>449</v>
      </c>
      <c r="H2" s="9"/>
      <c r="I2" s="9"/>
      <c r="J2" s="9"/>
      <c r="K2" s="9"/>
      <c r="L2" s="9"/>
      <c r="M2" s="9" t="s">
        <v>450</v>
      </c>
    </row>
    <row r="3" ht="21.75" customHeight="1" spans="1:13">
      <c r="A3" s="51"/>
      <c r="B3" s="9" t="s">
        <v>451</v>
      </c>
      <c r="C3" s="9"/>
      <c r="D3" s="9" t="s">
        <v>452</v>
      </c>
      <c r="E3" s="9" t="s">
        <v>453</v>
      </c>
      <c r="F3" s="9" t="s">
        <v>454</v>
      </c>
      <c r="G3" s="9" t="s">
        <v>451</v>
      </c>
      <c r="H3" s="9"/>
      <c r="I3" s="9" t="s">
        <v>455</v>
      </c>
      <c r="J3" s="9" t="s">
        <v>456</v>
      </c>
      <c r="K3" s="9" t="s">
        <v>457</v>
      </c>
      <c r="L3" s="9" t="s">
        <v>458</v>
      </c>
      <c r="M3" s="8"/>
    </row>
    <row r="4" ht="55.5" customHeight="1" spans="1:13">
      <c r="A4" s="51"/>
      <c r="B4" s="52" t="s">
        <v>459</v>
      </c>
      <c r="C4" s="52" t="s">
        <v>460</v>
      </c>
      <c r="D4" s="53"/>
      <c r="E4" s="53"/>
      <c r="F4" s="53"/>
      <c r="G4" s="52" t="s">
        <v>461</v>
      </c>
      <c r="H4" s="52" t="s">
        <v>462</v>
      </c>
      <c r="I4" s="53"/>
      <c r="J4" s="53"/>
      <c r="K4" s="53"/>
      <c r="L4" s="53"/>
      <c r="M4" s="53"/>
    </row>
    <row r="5" spans="1:13">
      <c r="A5" s="54" t="s">
        <v>463</v>
      </c>
      <c r="B5" s="55">
        <f t="shared" ref="B5:K5" si="0">B6+B7</f>
        <v>84510.91</v>
      </c>
      <c r="C5" s="56">
        <f t="shared" si="0"/>
        <v>82828979.31</v>
      </c>
      <c r="D5" s="56">
        <f t="shared" si="0"/>
        <v>81619985.29</v>
      </c>
      <c r="E5" s="56">
        <f t="shared" si="0"/>
        <v>1020048.5</v>
      </c>
      <c r="F5" s="56">
        <f>B5+C5-D5-E5</f>
        <v>273456.429999992</v>
      </c>
      <c r="G5" s="56">
        <f t="shared" si="0"/>
        <v>2536530</v>
      </c>
      <c r="H5" s="56">
        <f t="shared" si="0"/>
        <v>102021225.6</v>
      </c>
      <c r="I5" s="56">
        <f t="shared" si="0"/>
        <v>90269282.27</v>
      </c>
      <c r="J5" s="56">
        <f t="shared" si="0"/>
        <v>89803903.13</v>
      </c>
      <c r="K5" s="56">
        <f t="shared" si="0"/>
        <v>10634223.25</v>
      </c>
      <c r="L5" s="56">
        <f>G5+H5-J5-K5</f>
        <v>4119629.22</v>
      </c>
      <c r="M5" s="56">
        <f>F5+L5</f>
        <v>4393085.64999999</v>
      </c>
    </row>
    <row r="6" spans="1:13">
      <c r="A6" s="57" t="s">
        <v>464</v>
      </c>
      <c r="B6" s="58">
        <v>68132.1</v>
      </c>
      <c r="C6" s="59">
        <v>82359621.21</v>
      </c>
      <c r="D6" s="59">
        <v>81150627.19</v>
      </c>
      <c r="E6" s="59">
        <v>1020048.5</v>
      </c>
      <c r="F6" s="56">
        <f>B6+C6-D6-E6</f>
        <v>257077.61999999</v>
      </c>
      <c r="G6" s="59">
        <v>176449.58</v>
      </c>
      <c r="H6" s="59">
        <v>92174836.55</v>
      </c>
      <c r="I6" s="59">
        <v>81060044.76</v>
      </c>
      <c r="J6" s="59">
        <v>81009001.2</v>
      </c>
      <c r="K6" s="59">
        <v>9952110.88</v>
      </c>
      <c r="L6" s="56">
        <f>G6+H6-J6-K6</f>
        <v>1390174.04999999</v>
      </c>
      <c r="M6" s="56">
        <f>F6+L6</f>
        <v>1647251.66999998</v>
      </c>
    </row>
    <row r="7" spans="1:13">
      <c r="A7" s="57" t="s">
        <v>465</v>
      </c>
      <c r="B7" s="60">
        <f t="shared" ref="B7:M7" si="1">B8</f>
        <v>16378.81</v>
      </c>
      <c r="C7" s="56">
        <f t="shared" si="1"/>
        <v>469358.1</v>
      </c>
      <c r="D7" s="56">
        <f t="shared" si="1"/>
        <v>469358.1</v>
      </c>
      <c r="E7" s="56">
        <f t="shared" si="1"/>
        <v>0</v>
      </c>
      <c r="F7" s="56">
        <f t="shared" si="1"/>
        <v>16378.81</v>
      </c>
      <c r="G7" s="56">
        <f t="shared" si="1"/>
        <v>2360080.42</v>
      </c>
      <c r="H7" s="56">
        <f t="shared" si="1"/>
        <v>9846389.05</v>
      </c>
      <c r="I7" s="56">
        <f t="shared" si="1"/>
        <v>9209237.51</v>
      </c>
      <c r="J7" s="56">
        <f t="shared" si="1"/>
        <v>8794901.93</v>
      </c>
      <c r="K7" s="56">
        <f t="shared" si="1"/>
        <v>682112.37</v>
      </c>
      <c r="L7" s="56">
        <f t="shared" si="1"/>
        <v>2729455.17</v>
      </c>
      <c r="M7" s="56">
        <f t="shared" si="1"/>
        <v>2745833.98</v>
      </c>
    </row>
    <row r="8" spans="1:13">
      <c r="A8" s="57" t="s">
        <v>466</v>
      </c>
      <c r="B8" s="58">
        <v>16378.81</v>
      </c>
      <c r="C8" s="59">
        <v>469358.1</v>
      </c>
      <c r="D8" s="59">
        <v>469358.1</v>
      </c>
      <c r="E8" s="56"/>
      <c r="F8" s="56">
        <f>B8+C8-D8-E8</f>
        <v>16378.81</v>
      </c>
      <c r="G8" s="59">
        <v>2360080.42</v>
      </c>
      <c r="H8" s="59">
        <v>9846389.05</v>
      </c>
      <c r="I8" s="59">
        <v>9209237.51</v>
      </c>
      <c r="J8" s="59">
        <v>8794901.93</v>
      </c>
      <c r="K8" s="59">
        <v>682112.37</v>
      </c>
      <c r="L8" s="56">
        <f>G8+H8-J8-K8</f>
        <v>2729455.17</v>
      </c>
      <c r="M8" s="56">
        <f>F8+L8</f>
        <v>2745833.98</v>
      </c>
    </row>
    <row r="9" spans="1:13">
      <c r="A9" s="57" t="s">
        <v>467</v>
      </c>
      <c r="B9" s="60">
        <f>B16</f>
        <v>0</v>
      </c>
      <c r="C9" s="56">
        <f>C16</f>
        <v>30556282.77</v>
      </c>
      <c r="D9" s="59">
        <v>30552096.39</v>
      </c>
      <c r="E9" s="56">
        <v>0</v>
      </c>
      <c r="F9" s="56">
        <f>B9+C9-D9-E9</f>
        <v>4186.37999999896</v>
      </c>
      <c r="G9" s="56">
        <v>0</v>
      </c>
      <c r="H9" s="56">
        <f>H16</f>
        <v>1590384.59</v>
      </c>
      <c r="I9" s="56">
        <f>I16</f>
        <v>1567349.65</v>
      </c>
      <c r="J9" s="56">
        <f>J16</f>
        <v>1567349.65</v>
      </c>
      <c r="K9" s="56">
        <f>K16</f>
        <v>23034.94</v>
      </c>
      <c r="L9" s="56">
        <f>G9+H9-J9-K9</f>
        <v>-5.45696821063757e-11</v>
      </c>
      <c r="M9" s="56">
        <f>F9+L9</f>
        <v>4186.3799999989</v>
      </c>
    </row>
    <row r="10" spans="1:15">
      <c r="A10" s="57" t="s">
        <v>468</v>
      </c>
      <c r="B10" s="61">
        <f t="shared" ref="B10:L10" si="2">B5+B9</f>
        <v>84510.91</v>
      </c>
      <c r="C10" s="56">
        <f t="shared" si="2"/>
        <v>113385262.08</v>
      </c>
      <c r="D10" s="56">
        <f t="shared" si="2"/>
        <v>112172081.68</v>
      </c>
      <c r="E10" s="56">
        <f t="shared" si="2"/>
        <v>1020048.5</v>
      </c>
      <c r="F10" s="56">
        <f>B10+C10-D10-E10</f>
        <v>277642.809999987</v>
      </c>
      <c r="G10" s="62">
        <f t="shared" si="2"/>
        <v>2536530</v>
      </c>
      <c r="H10" s="62">
        <f t="shared" si="2"/>
        <v>103611610.19</v>
      </c>
      <c r="I10" s="62">
        <f t="shared" si="2"/>
        <v>91836631.92</v>
      </c>
      <c r="J10" s="62">
        <f t="shared" si="2"/>
        <v>91371252.78</v>
      </c>
      <c r="K10" s="62">
        <f t="shared" si="2"/>
        <v>10657258.19</v>
      </c>
      <c r="L10" s="62">
        <f t="shared" si="2"/>
        <v>4119629.22</v>
      </c>
      <c r="M10" s="62">
        <f>F10+L10</f>
        <v>4397272.02999999</v>
      </c>
      <c r="O10" s="45"/>
    </row>
    <row r="11" spans="1:13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72"/>
      <c r="M11" s="73"/>
    </row>
    <row r="12" spans="1:15">
      <c r="A12" s="63"/>
      <c r="D12" s="65"/>
      <c r="E12" s="66"/>
      <c r="M12" s="74"/>
      <c r="O12" s="47"/>
    </row>
    <row r="13" spans="1:13">
      <c r="A13" s="9" t="s">
        <v>447</v>
      </c>
      <c r="B13" s="9" t="s">
        <v>469</v>
      </c>
      <c r="C13" s="9"/>
      <c r="D13" s="9"/>
      <c r="E13" s="9"/>
      <c r="F13" s="9"/>
      <c r="G13" s="9" t="s">
        <v>470</v>
      </c>
      <c r="H13" s="9"/>
      <c r="I13" s="9"/>
      <c r="J13" s="9"/>
      <c r="K13" s="9"/>
      <c r="L13" s="9"/>
      <c r="M13" s="9" t="s">
        <v>450</v>
      </c>
    </row>
    <row r="14" spans="1:13">
      <c r="A14" s="9"/>
      <c r="B14" s="9" t="s">
        <v>451</v>
      </c>
      <c r="C14" s="9"/>
      <c r="D14" s="9" t="s">
        <v>452</v>
      </c>
      <c r="E14" s="9" t="s">
        <v>453</v>
      </c>
      <c r="F14" s="9" t="s">
        <v>454</v>
      </c>
      <c r="G14" s="9" t="s">
        <v>451</v>
      </c>
      <c r="H14" s="9"/>
      <c r="I14" s="9" t="s">
        <v>455</v>
      </c>
      <c r="J14" s="9" t="s">
        <v>456</v>
      </c>
      <c r="K14" s="9" t="s">
        <v>457</v>
      </c>
      <c r="L14" s="9" t="s">
        <v>458</v>
      </c>
      <c r="M14" s="8"/>
    </row>
    <row r="15" ht="45" spans="1:13">
      <c r="A15" s="9"/>
      <c r="B15" s="9" t="s">
        <v>459</v>
      </c>
      <c r="C15" s="9" t="s">
        <v>471</v>
      </c>
      <c r="D15" s="8"/>
      <c r="E15" s="8"/>
      <c r="F15" s="8"/>
      <c r="G15" s="9" t="s">
        <v>461</v>
      </c>
      <c r="H15" s="9" t="s">
        <v>462</v>
      </c>
      <c r="I15" s="8"/>
      <c r="J15" s="8"/>
      <c r="K15" s="8"/>
      <c r="L15" s="8"/>
      <c r="M15" s="8"/>
    </row>
    <row r="16" spans="1:13">
      <c r="A16" s="9" t="s">
        <v>467</v>
      </c>
      <c r="B16" s="18">
        <f>B17+B18</f>
        <v>0</v>
      </c>
      <c r="C16" s="18">
        <f t="shared" ref="C16:M16" si="3">C17+C18</f>
        <v>30556282.77</v>
      </c>
      <c r="D16" s="18">
        <f t="shared" si="3"/>
        <v>30552096.39</v>
      </c>
      <c r="E16" s="18">
        <f t="shared" si="3"/>
        <v>0</v>
      </c>
      <c r="F16" s="18">
        <f t="shared" si="3"/>
        <v>4186.37999999896</v>
      </c>
      <c r="G16" s="18">
        <f t="shared" si="3"/>
        <v>0</v>
      </c>
      <c r="H16" s="18">
        <f t="shared" si="3"/>
        <v>1590384.59</v>
      </c>
      <c r="I16" s="18">
        <f t="shared" si="3"/>
        <v>1567349.65</v>
      </c>
      <c r="J16" s="18">
        <f t="shared" si="3"/>
        <v>1567349.65</v>
      </c>
      <c r="K16" s="18">
        <f t="shared" si="3"/>
        <v>23034.94</v>
      </c>
      <c r="L16" s="18">
        <f t="shared" si="3"/>
        <v>0</v>
      </c>
      <c r="M16" s="18">
        <f t="shared" si="3"/>
        <v>4186.37999999896</v>
      </c>
    </row>
    <row r="17" spans="1:13">
      <c r="A17" s="10" t="s">
        <v>464</v>
      </c>
      <c r="B17" s="18">
        <v>0</v>
      </c>
      <c r="C17" s="59">
        <v>29553805.15</v>
      </c>
      <c r="D17" s="45">
        <v>29549618.77</v>
      </c>
      <c r="E17" s="18">
        <v>0</v>
      </c>
      <c r="F17" s="18">
        <f>B17+C17-D17-E17</f>
        <v>4186.37999999896</v>
      </c>
      <c r="G17" s="18">
        <v>0</v>
      </c>
      <c r="H17" s="59">
        <v>84947.94</v>
      </c>
      <c r="I17" s="59">
        <v>61913</v>
      </c>
      <c r="J17" s="59">
        <v>61913</v>
      </c>
      <c r="K17" s="45">
        <v>23034.94</v>
      </c>
      <c r="L17" s="18">
        <f>G17+H17-J17-K17</f>
        <v>0</v>
      </c>
      <c r="M17" s="18">
        <f>F17+L17</f>
        <v>4186.37999999896</v>
      </c>
    </row>
    <row r="18" spans="1:13">
      <c r="A18" s="10" t="s">
        <v>465</v>
      </c>
      <c r="B18" s="18">
        <f>B19</f>
        <v>0</v>
      </c>
      <c r="C18" s="18">
        <f t="shared" ref="C18:M18" si="4">C19</f>
        <v>1002477.62</v>
      </c>
      <c r="D18" s="18">
        <f t="shared" si="4"/>
        <v>1002477.62</v>
      </c>
      <c r="E18" s="18">
        <f t="shared" si="4"/>
        <v>0</v>
      </c>
      <c r="F18" s="18">
        <f t="shared" si="4"/>
        <v>0</v>
      </c>
      <c r="G18" s="18">
        <f t="shared" si="4"/>
        <v>0</v>
      </c>
      <c r="H18" s="18">
        <f t="shared" si="4"/>
        <v>1505436.65</v>
      </c>
      <c r="I18" s="18">
        <f t="shared" si="4"/>
        <v>1505436.65</v>
      </c>
      <c r="J18" s="18">
        <f t="shared" si="4"/>
        <v>1505436.65</v>
      </c>
      <c r="K18" s="18">
        <f t="shared" si="4"/>
        <v>0</v>
      </c>
      <c r="L18" s="18">
        <f t="shared" si="4"/>
        <v>0</v>
      </c>
      <c r="M18" s="18">
        <f t="shared" si="4"/>
        <v>0</v>
      </c>
    </row>
    <row r="19" spans="1:13">
      <c r="A19" s="10" t="s">
        <v>466</v>
      </c>
      <c r="B19" s="18">
        <v>0</v>
      </c>
      <c r="C19" s="59">
        <v>1002477.62</v>
      </c>
      <c r="D19" s="59">
        <v>1002477.62</v>
      </c>
      <c r="E19" s="18">
        <v>0</v>
      </c>
      <c r="F19" s="18">
        <f>B19+C19-D19-E19</f>
        <v>0</v>
      </c>
      <c r="G19" s="18">
        <v>0</v>
      </c>
      <c r="H19" s="59">
        <v>1505436.65</v>
      </c>
      <c r="I19" s="59">
        <v>1505436.65</v>
      </c>
      <c r="J19" s="59">
        <v>1505436.65</v>
      </c>
      <c r="K19" s="18">
        <v>0</v>
      </c>
      <c r="L19" s="18">
        <f>G19+H19-J19-K19</f>
        <v>0</v>
      </c>
      <c r="M19" s="18">
        <f>F19+L19</f>
        <v>0</v>
      </c>
    </row>
    <row r="21" spans="2:8">
      <c r="B21" s="67"/>
      <c r="C21" s="45"/>
      <c r="D21" s="68"/>
      <c r="G21" s="69"/>
      <c r="H21" s="69"/>
    </row>
    <row r="22" spans="1:13">
      <c r="A22" s="35" t="s">
        <v>86</v>
      </c>
      <c r="C22" s="40" t="s">
        <v>87</v>
      </c>
      <c r="D22" s="40"/>
      <c r="E22" s="40"/>
      <c r="G22" s="40" t="s">
        <v>90</v>
      </c>
      <c r="H22" s="40"/>
      <c r="I22" s="40"/>
      <c r="K22" s="40" t="s">
        <v>91</v>
      </c>
      <c r="L22" s="40"/>
      <c r="M22" s="40"/>
    </row>
    <row r="23" s="43" customFormat="1" ht="12.75" spans="1:14">
      <c r="A23" s="41" t="s">
        <v>88</v>
      </c>
      <c r="C23" s="42" t="s">
        <v>89</v>
      </c>
      <c r="D23" s="42"/>
      <c r="E23" s="42"/>
      <c r="G23" s="42" t="s">
        <v>92</v>
      </c>
      <c r="H23" s="42"/>
      <c r="I23" s="42"/>
      <c r="J23" s="75"/>
      <c r="K23" s="48" t="s">
        <v>93</v>
      </c>
      <c r="L23" s="48"/>
      <c r="M23" s="48"/>
      <c r="N23"/>
    </row>
    <row r="24" s="43" customFormat="1" ht="12.75" spans="1:14">
      <c r="A24"/>
      <c r="K24" s="42" t="s">
        <v>94</v>
      </c>
      <c r="L24" s="42"/>
      <c r="M24" s="42"/>
      <c r="N24"/>
    </row>
    <row r="25" spans="4:5">
      <c r="D25" s="45"/>
      <c r="E25" s="45"/>
    </row>
    <row r="26" spans="3:9">
      <c r="C26" s="45"/>
      <c r="D26" s="45"/>
      <c r="F26" s="67"/>
      <c r="G26" s="67"/>
      <c r="H26" s="45"/>
      <c r="I26" s="68"/>
    </row>
    <row r="27" spans="3:12">
      <c r="C27" s="66"/>
      <c r="D27" s="66"/>
      <c r="E27" s="68"/>
      <c r="F27" s="45"/>
      <c r="H27" s="66"/>
      <c r="I27" s="68"/>
      <c r="L27" s="45"/>
    </row>
    <row r="28" spans="3:13">
      <c r="C28" s="68"/>
      <c r="E28" s="45"/>
      <c r="F28" s="45"/>
      <c r="G28" s="66"/>
      <c r="I28" s="68"/>
      <c r="L28" s="45"/>
      <c r="M28" s="45"/>
    </row>
    <row r="29" spans="2:13">
      <c r="B29" s="68"/>
      <c r="C29" s="70"/>
      <c r="D29" s="70"/>
      <c r="E29" s="70"/>
      <c r="F29" s="71"/>
      <c r="G29" s="70"/>
      <c r="H29" s="71"/>
      <c r="I29" s="70"/>
      <c r="J29" s="70"/>
      <c r="K29" s="70"/>
      <c r="L29" s="70"/>
      <c r="M29" s="45"/>
    </row>
    <row r="30" spans="4:12">
      <c r="D30" s="45"/>
      <c r="E30" s="45"/>
      <c r="F30" s="45"/>
      <c r="I30" s="45"/>
      <c r="J30" s="45"/>
      <c r="K30" s="45"/>
      <c r="L30" s="45"/>
    </row>
    <row r="31" spans="3:6">
      <c r="C31" s="68"/>
      <c r="D31" s="68"/>
      <c r="E31" s="68"/>
      <c r="F31" s="45"/>
    </row>
    <row r="32" spans="2:8">
      <c r="B32" s="68"/>
      <c r="C32" s="68"/>
      <c r="D32" s="68"/>
      <c r="E32" s="68"/>
      <c r="F32" s="45"/>
      <c r="H32" s="66">
        <f>F27+L27</f>
        <v>0</v>
      </c>
    </row>
    <row r="34" spans="3:3">
      <c r="C34" s="68"/>
    </row>
  </sheetData>
  <mergeCells count="34">
    <mergeCell ref="A1:M1"/>
    <mergeCell ref="B2:F2"/>
    <mergeCell ref="G2:L2"/>
    <mergeCell ref="B3:C3"/>
    <mergeCell ref="G3:H3"/>
    <mergeCell ref="B13:F13"/>
    <mergeCell ref="G13:L13"/>
    <mergeCell ref="B14:C14"/>
    <mergeCell ref="G14:H14"/>
    <mergeCell ref="C22:E22"/>
    <mergeCell ref="G22:I22"/>
    <mergeCell ref="K22:M22"/>
    <mergeCell ref="C23:E23"/>
    <mergeCell ref="G23:I23"/>
    <mergeCell ref="K23:M23"/>
    <mergeCell ref="K24:M24"/>
    <mergeCell ref="A2:A4"/>
    <mergeCell ref="A13:A15"/>
    <mergeCell ref="D3:D4"/>
    <mergeCell ref="D14:D15"/>
    <mergeCell ref="E3:E4"/>
    <mergeCell ref="E14:E15"/>
    <mergeCell ref="F3:F4"/>
    <mergeCell ref="F14:F15"/>
    <mergeCell ref="I3:I4"/>
    <mergeCell ref="I14:I15"/>
    <mergeCell ref="J3:J4"/>
    <mergeCell ref="J14:J15"/>
    <mergeCell ref="K3:K4"/>
    <mergeCell ref="K14:K15"/>
    <mergeCell ref="L3:L4"/>
    <mergeCell ref="L14:L15"/>
    <mergeCell ref="M2:M4"/>
    <mergeCell ref="M13:M15"/>
  </mergeCells>
  <pageMargins left="0.31496062992126" right="0.31496062992126" top="0.590551181102362" bottom="0.590551181102362" header="0.31496062992126" footer="0.31496062992126"/>
  <pageSetup paperSize="9" scale="6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topLeftCell="A15" workbookViewId="0">
      <selection activeCell="B27" sqref="B27"/>
    </sheetView>
  </sheetViews>
  <sheetFormatPr defaultColWidth="9" defaultRowHeight="12.75"/>
  <cols>
    <col min="1" max="1" width="83.7142857142857" customWidth="1"/>
    <col min="2" max="2" width="16.7142857142857" customWidth="1"/>
    <col min="3" max="3" width="15.8571428571429" customWidth="1"/>
    <col min="4" max="5" width="15" customWidth="1"/>
    <col min="6" max="6" width="15.2857142857143" customWidth="1"/>
    <col min="7" max="8" width="15" customWidth="1"/>
    <col min="9" max="10" width="16.2857142857143" customWidth="1"/>
    <col min="11" max="11" width="15.8571428571429" customWidth="1"/>
    <col min="12" max="12" width="16.2857142857143" customWidth="1"/>
  </cols>
  <sheetData>
    <row r="1" ht="34.5" customHeight="1" spans="1:12">
      <c r="A1" s="1" t="s">
        <v>472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</row>
    <row r="2" ht="15" spans="1:12">
      <c r="A2" s="6" t="s">
        <v>473</v>
      </c>
      <c r="B2" s="6" t="s">
        <v>474</v>
      </c>
      <c r="C2" s="6"/>
      <c r="D2" s="7"/>
      <c r="E2" s="5"/>
      <c r="F2" s="5"/>
      <c r="G2" s="5"/>
      <c r="H2" s="5"/>
      <c r="I2" s="5"/>
      <c r="J2" s="5"/>
      <c r="K2" s="5"/>
      <c r="L2" s="5"/>
    </row>
    <row r="3" ht="45" spans="1:12">
      <c r="A3" s="8"/>
      <c r="B3" s="9" t="s">
        <v>475</v>
      </c>
      <c r="C3" s="9" t="s">
        <v>476</v>
      </c>
      <c r="D3" s="7"/>
      <c r="E3" s="5"/>
      <c r="F3" s="5"/>
      <c r="G3" s="5"/>
      <c r="H3" s="5"/>
      <c r="I3" s="5"/>
      <c r="J3" s="5"/>
      <c r="K3" s="5"/>
      <c r="L3" s="5"/>
    </row>
    <row r="4" ht="15" spans="1:12">
      <c r="A4" s="10" t="s">
        <v>473</v>
      </c>
      <c r="B4" s="8"/>
      <c r="C4" s="8"/>
      <c r="D4" s="7"/>
      <c r="E4" s="5"/>
      <c r="F4" s="5"/>
      <c r="G4" s="5"/>
      <c r="H4" s="5"/>
      <c r="I4" s="5"/>
      <c r="J4" s="5"/>
      <c r="K4" s="5"/>
      <c r="L4" s="5"/>
    </row>
    <row r="5" ht="15" spans="1:12">
      <c r="A5" s="10" t="s">
        <v>477</v>
      </c>
      <c r="B5" s="11">
        <f>B6</f>
        <v>0</v>
      </c>
      <c r="C5" s="11">
        <f>C6</f>
        <v>0</v>
      </c>
      <c r="D5" s="7"/>
      <c r="E5" s="5"/>
      <c r="F5" s="5"/>
      <c r="G5" s="5"/>
      <c r="H5" s="5"/>
      <c r="I5" s="5"/>
      <c r="J5" s="5"/>
      <c r="K5" s="5"/>
      <c r="L5" s="5"/>
    </row>
    <row r="6" ht="15" spans="1:12">
      <c r="A6" s="10" t="s">
        <v>478</v>
      </c>
      <c r="B6" s="11"/>
      <c r="C6" s="11"/>
      <c r="D6" s="7"/>
      <c r="E6" s="5"/>
      <c r="F6" s="5"/>
      <c r="G6" s="5"/>
      <c r="H6" s="5"/>
      <c r="I6" s="5"/>
      <c r="J6" s="5"/>
      <c r="K6" s="5"/>
      <c r="L6" s="5"/>
    </row>
    <row r="7" ht="15" spans="1:12">
      <c r="A7" s="10" t="s">
        <v>479</v>
      </c>
      <c r="B7" s="11">
        <f>SUM(B8:B10)</f>
        <v>0</v>
      </c>
      <c r="C7" s="11">
        <f>SUM(C8:C10)</f>
        <v>0</v>
      </c>
      <c r="D7" s="7"/>
      <c r="E7" s="5"/>
      <c r="F7" s="5"/>
      <c r="G7" s="5"/>
      <c r="H7" s="5"/>
      <c r="I7" s="5"/>
      <c r="J7" s="5"/>
      <c r="K7" s="5"/>
      <c r="L7" s="5"/>
    </row>
    <row r="8" ht="15" spans="1:12">
      <c r="A8" s="10" t="s">
        <v>480</v>
      </c>
      <c r="B8" s="11"/>
      <c r="C8" s="11"/>
      <c r="D8" s="7"/>
      <c r="E8" s="5"/>
      <c r="F8" s="5"/>
      <c r="G8" s="5"/>
      <c r="H8" s="5"/>
      <c r="I8" s="5"/>
      <c r="J8" s="5"/>
      <c r="K8" s="5"/>
      <c r="L8" s="5"/>
    </row>
    <row r="9" ht="15" spans="1:12">
      <c r="A9" s="10" t="s">
        <v>481</v>
      </c>
      <c r="B9" s="11"/>
      <c r="C9" s="11"/>
      <c r="D9" s="7"/>
      <c r="E9" s="5"/>
      <c r="F9" s="5"/>
      <c r="G9" s="5"/>
      <c r="H9" s="5"/>
      <c r="I9" s="5"/>
      <c r="J9" s="5"/>
      <c r="K9" s="5"/>
      <c r="L9" s="5"/>
    </row>
    <row r="10" ht="15" spans="1:12">
      <c r="A10" s="10" t="s">
        <v>482</v>
      </c>
      <c r="B10" s="11"/>
      <c r="C10" s="11"/>
      <c r="D10" s="7"/>
      <c r="E10" s="5"/>
      <c r="F10" s="5"/>
      <c r="G10" s="5"/>
      <c r="H10" s="5"/>
      <c r="I10" s="5"/>
      <c r="J10" s="5"/>
      <c r="K10" s="5"/>
      <c r="L10" s="5"/>
    </row>
    <row r="11" ht="15" spans="1:12">
      <c r="A11" s="10" t="s">
        <v>483</v>
      </c>
      <c r="B11" s="11">
        <f>SUM(B12:B15)</f>
        <v>0</v>
      </c>
      <c r="C11" s="11">
        <f>SUM(C12:C15)</f>
        <v>0</v>
      </c>
      <c r="D11" s="7"/>
      <c r="E11" s="5"/>
      <c r="F11" s="5"/>
      <c r="G11" s="5"/>
      <c r="H11" s="5"/>
      <c r="I11" s="5"/>
      <c r="J11" s="5"/>
      <c r="K11" s="5"/>
      <c r="L11" s="5"/>
    </row>
    <row r="12" ht="15" spans="1:12">
      <c r="A12" s="10" t="s">
        <v>484</v>
      </c>
      <c r="B12" s="11"/>
      <c r="C12" s="11"/>
      <c r="D12" s="7"/>
      <c r="E12" s="5"/>
      <c r="F12" s="5"/>
      <c r="G12" s="5"/>
      <c r="H12" s="5"/>
      <c r="I12" s="5"/>
      <c r="J12" s="5"/>
      <c r="K12" s="5"/>
      <c r="L12" s="5"/>
    </row>
    <row r="13" ht="15" spans="1:12">
      <c r="A13" s="10" t="s">
        <v>485</v>
      </c>
      <c r="B13" s="11"/>
      <c r="C13" s="11"/>
      <c r="D13" s="7"/>
      <c r="E13" s="5"/>
      <c r="F13" s="12"/>
      <c r="G13" s="5"/>
      <c r="H13" s="5"/>
      <c r="I13" s="5"/>
      <c r="J13" s="5"/>
      <c r="K13" s="5"/>
      <c r="L13" s="5"/>
    </row>
    <row r="14" ht="15" spans="1:12">
      <c r="A14" s="10" t="s">
        <v>486</v>
      </c>
      <c r="B14" s="11"/>
      <c r="C14" s="11"/>
      <c r="D14" s="7"/>
      <c r="E14" s="5"/>
      <c r="F14" s="5"/>
      <c r="G14" s="5"/>
      <c r="H14" s="5"/>
      <c r="I14" s="5"/>
      <c r="J14" s="5"/>
      <c r="K14" s="5"/>
      <c r="L14" s="5"/>
    </row>
    <row r="15" ht="15" spans="1:12">
      <c r="A15" s="10" t="s">
        <v>487</v>
      </c>
      <c r="B15" s="11"/>
      <c r="C15" s="11"/>
      <c r="D15" s="7"/>
      <c r="E15" s="5"/>
      <c r="F15" s="5"/>
      <c r="G15" s="5"/>
      <c r="H15" s="5"/>
      <c r="I15" s="5"/>
      <c r="J15" s="5"/>
      <c r="K15" s="5"/>
      <c r="L15" s="5"/>
    </row>
    <row r="16" ht="15" spans="1:12">
      <c r="A16" s="13"/>
      <c r="B16" s="7"/>
      <c r="C16" s="14"/>
      <c r="D16" s="7"/>
      <c r="E16" s="5"/>
      <c r="F16" s="5"/>
      <c r="G16" s="5"/>
      <c r="H16" s="5"/>
      <c r="I16" s="5"/>
      <c r="J16" s="5"/>
      <c r="K16" s="5"/>
      <c r="L16" s="5"/>
    </row>
    <row r="17" ht="15" spans="1:12">
      <c r="A17" s="15" t="s">
        <v>488</v>
      </c>
      <c r="B17" s="7"/>
      <c r="C17" s="14"/>
      <c r="D17" s="7"/>
      <c r="E17" s="5"/>
      <c r="F17" s="5"/>
      <c r="G17" s="5"/>
      <c r="H17" s="5"/>
      <c r="I17" s="5"/>
      <c r="J17" s="5"/>
      <c r="K17" s="5"/>
      <c r="L17" s="5"/>
    </row>
    <row r="18" ht="45" spans="1:12">
      <c r="A18" s="9" t="s">
        <v>489</v>
      </c>
      <c r="B18" s="16" t="s">
        <v>490</v>
      </c>
      <c r="C18" s="16" t="s">
        <v>491</v>
      </c>
      <c r="D18" s="9" t="s">
        <v>492</v>
      </c>
      <c r="E18" s="9" t="s">
        <v>493</v>
      </c>
      <c r="F18" s="9" t="s">
        <v>494</v>
      </c>
      <c r="G18" s="9" t="s">
        <v>495</v>
      </c>
      <c r="H18" s="9" t="s">
        <v>496</v>
      </c>
      <c r="I18" s="9" t="s">
        <v>497</v>
      </c>
      <c r="J18" s="9" t="s">
        <v>498</v>
      </c>
      <c r="K18" s="9" t="s">
        <v>499</v>
      </c>
      <c r="L18" s="9" t="s">
        <v>500</v>
      </c>
    </row>
    <row r="19" ht="15" spans="1:12">
      <c r="A19" s="10" t="s">
        <v>501</v>
      </c>
      <c r="B19" s="17">
        <v>6836039.49</v>
      </c>
      <c r="C19" s="17">
        <v>10749036</v>
      </c>
      <c r="D19" s="18">
        <v>20016254.07</v>
      </c>
      <c r="E19" s="18">
        <v>21798921.43</v>
      </c>
      <c r="F19" s="18">
        <v>21798921.43</v>
      </c>
      <c r="G19" s="18">
        <v>21798921.43</v>
      </c>
      <c r="H19" s="18">
        <v>21798921.43</v>
      </c>
      <c r="I19" s="18">
        <v>21798921.43</v>
      </c>
      <c r="J19" s="18">
        <v>21798921.43</v>
      </c>
      <c r="K19" s="18">
        <v>21798921.43</v>
      </c>
      <c r="L19" s="18">
        <v>21798921.43</v>
      </c>
    </row>
    <row r="20" ht="25.5" customHeight="1" spans="1:12">
      <c r="A20" s="10" t="s">
        <v>502</v>
      </c>
      <c r="B20" s="19"/>
      <c r="C20" s="20"/>
      <c r="D20" s="19"/>
      <c r="E20" s="19"/>
      <c r="F20" s="19"/>
      <c r="G20" s="19"/>
      <c r="H20" s="19"/>
      <c r="I20" s="19"/>
      <c r="J20" s="19"/>
      <c r="K20" s="19"/>
      <c r="L20" s="19"/>
    </row>
    <row r="21" ht="15" spans="1:12">
      <c r="A21" s="21"/>
      <c r="B21" s="22"/>
      <c r="C21" s="23"/>
      <c r="D21" s="24"/>
      <c r="E21" s="22"/>
      <c r="F21" s="22"/>
      <c r="G21" s="22"/>
      <c r="H21" s="22"/>
      <c r="I21" s="22"/>
      <c r="J21" s="22"/>
      <c r="K21" s="22"/>
      <c r="L21" s="22"/>
    </row>
    <row r="22" ht="45" spans="1:12">
      <c r="A22" s="25" t="s">
        <v>503</v>
      </c>
      <c r="B22" s="26" t="s">
        <v>490</v>
      </c>
      <c r="C22" s="26" t="s">
        <v>491</v>
      </c>
      <c r="D22" s="27" t="s">
        <v>492</v>
      </c>
      <c r="E22" s="27" t="s">
        <v>493</v>
      </c>
      <c r="F22" s="27" t="s">
        <v>494</v>
      </c>
      <c r="G22" s="27" t="s">
        <v>495</v>
      </c>
      <c r="H22" s="27" t="s">
        <v>496</v>
      </c>
      <c r="I22" s="27" t="s">
        <v>497</v>
      </c>
      <c r="J22" s="27" t="s">
        <v>498</v>
      </c>
      <c r="K22" s="27" t="s">
        <v>499</v>
      </c>
      <c r="L22" s="27" t="s">
        <v>500</v>
      </c>
    </row>
    <row r="23" ht="15" spans="1:12">
      <c r="A23" s="10" t="s">
        <v>504</v>
      </c>
      <c r="B23" s="28">
        <f>B19+B20</f>
        <v>6836039.49</v>
      </c>
      <c r="C23" s="28">
        <f>C19+C20</f>
        <v>10749036</v>
      </c>
      <c r="D23" s="28">
        <f t="shared" ref="D23:L23" si="0">D19+D20</f>
        <v>20016254.07</v>
      </c>
      <c r="E23" s="28">
        <f t="shared" si="0"/>
        <v>21798921.43</v>
      </c>
      <c r="F23" s="28">
        <f t="shared" si="0"/>
        <v>21798921.43</v>
      </c>
      <c r="G23" s="28">
        <f t="shared" si="0"/>
        <v>21798921.43</v>
      </c>
      <c r="H23" s="28">
        <f t="shared" si="0"/>
        <v>21798921.43</v>
      </c>
      <c r="I23" s="28">
        <f t="shared" si="0"/>
        <v>21798921.43</v>
      </c>
      <c r="J23" s="28">
        <f t="shared" si="0"/>
        <v>21798921.43</v>
      </c>
      <c r="K23" s="28">
        <f t="shared" si="0"/>
        <v>21798921.43</v>
      </c>
      <c r="L23" s="28">
        <f t="shared" si="0"/>
        <v>21798921.43</v>
      </c>
    </row>
    <row r="24" ht="30" spans="1:12">
      <c r="A24" s="10" t="s">
        <v>505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</row>
    <row r="25" ht="15" spans="1:12">
      <c r="A25" s="10" t="s">
        <v>506</v>
      </c>
      <c r="B25" s="28">
        <f>B23+B24</f>
        <v>6836039.49</v>
      </c>
      <c r="C25" s="28">
        <f>C23+C24</f>
        <v>10749036</v>
      </c>
      <c r="D25" s="28">
        <f t="shared" ref="D25:L25" si="1">D23+D24</f>
        <v>20016254.07</v>
      </c>
      <c r="E25" s="28">
        <f t="shared" si="1"/>
        <v>21798921.43</v>
      </c>
      <c r="F25" s="28">
        <f t="shared" si="1"/>
        <v>21798921.43</v>
      </c>
      <c r="G25" s="28">
        <f t="shared" si="1"/>
        <v>21798921.43</v>
      </c>
      <c r="H25" s="28">
        <f t="shared" si="1"/>
        <v>21798921.43</v>
      </c>
      <c r="I25" s="28">
        <f t="shared" si="1"/>
        <v>21798921.43</v>
      </c>
      <c r="J25" s="28">
        <f t="shared" si="1"/>
        <v>21798921.43</v>
      </c>
      <c r="K25" s="28">
        <f t="shared" si="1"/>
        <v>21798921.43</v>
      </c>
      <c r="L25" s="28">
        <f t="shared" si="1"/>
        <v>21798921.43</v>
      </c>
    </row>
    <row r="26" ht="15" spans="1:12">
      <c r="A26" s="10" t="s">
        <v>507</v>
      </c>
      <c r="B26" s="29">
        <v>7754036995.16</v>
      </c>
      <c r="C26" s="30">
        <v>9108453645.42</v>
      </c>
      <c r="D26" s="29">
        <v>9267748783.06</v>
      </c>
      <c r="E26" s="29">
        <v>9002966862.74</v>
      </c>
      <c r="F26" s="29">
        <v>9095500046.68</v>
      </c>
      <c r="G26" s="29">
        <v>9188984293.79</v>
      </c>
      <c r="H26" s="29">
        <v>9283429379.16</v>
      </c>
      <c r="I26" s="29">
        <v>9378845178.35</v>
      </c>
      <c r="J26" s="29">
        <v>9475241668.45</v>
      </c>
      <c r="K26" s="29">
        <v>9572628929.07</v>
      </c>
      <c r="L26" s="29">
        <v>9671017143.43</v>
      </c>
    </row>
    <row r="27" ht="15" spans="1:12">
      <c r="A27" s="10" t="s">
        <v>508</v>
      </c>
      <c r="B27" s="31">
        <f>B25/B26*100</f>
        <v>0.0881610378473432</v>
      </c>
      <c r="C27" s="31">
        <f t="shared" ref="C27:L27" si="2">C25/C26*100</f>
        <v>0.118011645208349</v>
      </c>
      <c r="D27" s="31">
        <f t="shared" si="2"/>
        <v>0.215977520955106</v>
      </c>
      <c r="E27" s="31">
        <f t="shared" si="2"/>
        <v>0.242130419475582</v>
      </c>
      <c r="F27" s="31">
        <f t="shared" si="2"/>
        <v>0.239667102612538</v>
      </c>
      <c r="G27" s="31">
        <f t="shared" si="2"/>
        <v>0.237228846334321</v>
      </c>
      <c r="H27" s="31">
        <f t="shared" si="2"/>
        <v>0.234815395687024</v>
      </c>
      <c r="I27" s="31">
        <f t="shared" si="2"/>
        <v>0.232426498310478</v>
      </c>
      <c r="J27" s="31">
        <f t="shared" si="2"/>
        <v>0.230061904411204</v>
      </c>
      <c r="K27" s="31">
        <f t="shared" si="2"/>
        <v>0.22772136673763</v>
      </c>
      <c r="L27" s="31">
        <f t="shared" si="2"/>
        <v>0.225404640553337</v>
      </c>
    </row>
    <row r="28" hidden="1"/>
    <row r="29" hidden="1"/>
    <row r="30" ht="15.75" hidden="1" spans="1:5">
      <c r="A30" s="32" t="s">
        <v>86</v>
      </c>
      <c r="B30" s="32" t="s">
        <v>87</v>
      </c>
      <c r="C30" s="32"/>
      <c r="D30" s="33"/>
      <c r="E30" s="34"/>
    </row>
    <row r="31" ht="15" hidden="1" customHeight="1" spans="1:5">
      <c r="A31" s="35" t="s">
        <v>88</v>
      </c>
      <c r="B31" s="35" t="s">
        <v>89</v>
      </c>
      <c r="C31" s="35"/>
      <c r="D31" s="36"/>
      <c r="E31" s="34"/>
    </row>
    <row r="32" ht="15" hidden="1" spans="1:5">
      <c r="A32" s="37"/>
      <c r="B32" s="38"/>
      <c r="C32" s="35"/>
      <c r="D32" s="35"/>
      <c r="E32" s="34"/>
    </row>
    <row r="33" ht="15" hidden="1" spans="1:4">
      <c r="A33" s="37"/>
      <c r="B33" s="38"/>
      <c r="C33" s="37"/>
      <c r="D33" s="37"/>
    </row>
    <row r="34" ht="15" hidden="1" spans="1:4">
      <c r="A34" s="39"/>
      <c r="B34" s="39"/>
      <c r="C34" s="39"/>
      <c r="D34" s="39"/>
    </row>
    <row r="35" ht="15" hidden="1" spans="1:4">
      <c r="A35" s="39"/>
      <c r="B35" s="39"/>
      <c r="C35" s="39"/>
      <c r="D35" s="39"/>
    </row>
    <row r="36" ht="15.75" hidden="1" spans="1:5">
      <c r="A36" s="32" t="s">
        <v>90</v>
      </c>
      <c r="B36" s="32" t="s">
        <v>509</v>
      </c>
      <c r="C36" s="32"/>
      <c r="D36" s="33"/>
      <c r="E36" s="33"/>
    </row>
    <row r="37" ht="15.75" hidden="1" spans="1:5">
      <c r="A37" s="32" t="s">
        <v>92</v>
      </c>
      <c r="B37" s="32" t="s">
        <v>93</v>
      </c>
      <c r="C37" s="32"/>
      <c r="D37" s="33"/>
      <c r="E37" s="33"/>
    </row>
    <row r="38" ht="15.75" hidden="1" spans="2:5">
      <c r="B38" s="32" t="s">
        <v>94</v>
      </c>
      <c r="C38" s="32"/>
      <c r="D38" s="33"/>
      <c r="E38" s="33"/>
    </row>
    <row r="39" hidden="1"/>
    <row r="40" hidden="1"/>
    <row r="41" hidden="1"/>
    <row r="45" ht="15" spans="1:13">
      <c r="A45" s="35" t="s">
        <v>86</v>
      </c>
      <c r="B45" s="40" t="s">
        <v>87</v>
      </c>
      <c r="C45" s="40"/>
      <c r="D45" s="40"/>
      <c r="E45" s="5"/>
      <c r="F45" s="40" t="s">
        <v>90</v>
      </c>
      <c r="G45" s="40"/>
      <c r="H45" s="40"/>
      <c r="I45" s="5"/>
      <c r="J45" s="40" t="s">
        <v>91</v>
      </c>
      <c r="K45" s="40"/>
      <c r="L45" s="40"/>
      <c r="M45" s="5"/>
    </row>
    <row r="46" spans="1:13">
      <c r="A46" s="41" t="s">
        <v>88</v>
      </c>
      <c r="B46" s="42" t="s">
        <v>89</v>
      </c>
      <c r="C46" s="42"/>
      <c r="D46" s="42"/>
      <c r="E46" s="43"/>
      <c r="F46" s="42" t="s">
        <v>92</v>
      </c>
      <c r="G46" s="42"/>
      <c r="H46" s="42"/>
      <c r="I46" s="43"/>
      <c r="J46" s="48" t="s">
        <v>93</v>
      </c>
      <c r="K46" s="48"/>
      <c r="L46" s="48"/>
      <c r="M46" s="49"/>
    </row>
    <row r="47" spans="2:13">
      <c r="B47" s="43"/>
      <c r="C47" s="43"/>
      <c r="D47" s="43"/>
      <c r="E47" s="43"/>
      <c r="F47" s="43"/>
      <c r="G47" s="43"/>
      <c r="H47" s="43"/>
      <c r="I47" s="43"/>
      <c r="J47" s="42" t="s">
        <v>94</v>
      </c>
      <c r="K47" s="42"/>
      <c r="L47" s="42"/>
      <c r="M47" s="43"/>
    </row>
    <row r="48" spans="4:12">
      <c r="D48" s="44"/>
      <c r="E48" s="44"/>
      <c r="F48" s="44"/>
      <c r="G48" s="44"/>
      <c r="H48" s="44"/>
      <c r="I48" s="44"/>
      <c r="J48" s="44"/>
      <c r="K48" s="44"/>
      <c r="L48" s="44"/>
    </row>
    <row r="49" spans="3:3">
      <c r="C49" s="45"/>
    </row>
    <row r="50" spans="3:4">
      <c r="C50" s="45"/>
      <c r="D50" s="46"/>
    </row>
    <row r="51" spans="3:3">
      <c r="C51" s="47"/>
    </row>
  </sheetData>
  <mergeCells count="16">
    <mergeCell ref="A1:C1"/>
    <mergeCell ref="B2:C2"/>
    <mergeCell ref="B30:C30"/>
    <mergeCell ref="B31:C31"/>
    <mergeCell ref="C32:D32"/>
    <mergeCell ref="B36:C36"/>
    <mergeCell ref="B37:C37"/>
    <mergeCell ref="B38:C38"/>
    <mergeCell ref="B45:D45"/>
    <mergeCell ref="F45:H45"/>
    <mergeCell ref="J45:L45"/>
    <mergeCell ref="B46:D46"/>
    <mergeCell ref="F46:H46"/>
    <mergeCell ref="J46:L46"/>
    <mergeCell ref="J47:L47"/>
    <mergeCell ref="A2:A3"/>
  </mergeCells>
  <pageMargins left="0.31496062992126" right="0.31496062992126" top="0.984251968503937" bottom="0.984251968503937" header="0.31496062992126" footer="0.31496062992126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DEO</vt:lpstr>
      <vt:lpstr>FUNÇAO</vt:lpstr>
      <vt:lpstr>RCL</vt:lpstr>
      <vt:lpstr>DRNP</vt:lpstr>
      <vt:lpstr>DRDP</vt:lpstr>
      <vt:lpstr>DRP</vt:lpstr>
      <vt:lpstr>DPPA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FERREIRA MARCIANO SCANACAPRA</dc:creator>
  <cp:lastModifiedBy>15002169848</cp:lastModifiedBy>
  <dcterms:created xsi:type="dcterms:W3CDTF">2023-02-24T17:32:00Z</dcterms:created>
  <cp:lastPrinted>2025-07-28T15:17:00Z</cp:lastPrinted>
  <dcterms:modified xsi:type="dcterms:W3CDTF">2025-11-28T14:23:51Z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64B228551D5F4E089730451DF9E71401_12</vt:lpwstr>
  </property>
  <property fmtid="{D5CDD505-2E9C-101B-9397-08002B2CF9AE}" pid="3" name="KSOProductBuildVer">
    <vt:lpwstr>1046-12.2.0.21931</vt:lpwstr>
  </property>
</Properties>
</file>