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tabRatio="500"/>
  </bookViews>
  <sheets>
    <sheet name="DEO" sheetId="1" r:id="rId1"/>
    <sheet name="FUNÇAO" sheetId="73" r:id="rId2"/>
    <sheet name="RCL" sheetId="78" r:id="rId3"/>
    <sheet name="DRDP" sheetId="34" r:id="rId4"/>
    <sheet name="DRPN" sheetId="72" r:id="rId5"/>
    <sheet name="DRP" sheetId="19" r:id="rId6"/>
    <sheet name="DROC" sheetId="80" r:id="rId7"/>
    <sheet name="Atuarial" sheetId="83" r:id="rId8"/>
    <sheet name="DRAA" sheetId="82" r:id="rId9"/>
    <sheet name="DPPP" sheetId="68" r:id="rId10"/>
  </sheets>
  <definedNames>
    <definedName name="_xlnm.Print_Area" localSheetId="0">DEO!$A$1:$F$90</definedName>
    <definedName name="_xlnm.Print_Area" localSheetId="3">DRDP!$A$1:$F$151</definedName>
    <definedName name="_xlnm.Print_Area" localSheetId="4">DRPN!$A$1:$G$134</definedName>
    <definedName name="_xlnm.Print_Area" localSheetId="5">DRP!$A$1:$M$24</definedName>
    <definedName name="Excel_BuiltIn_Print_Area" localSheetId="0">DEO!$A$1:$F$89</definedName>
    <definedName name="K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<sst xmlns="http://schemas.openxmlformats.org/spreadsheetml/2006/main" count="1022" uniqueCount="644">
  <si>
    <t>MUNICÍPIO: CAMPINAS/SP - PODER EXECUTIVO - CNPJ 51.885.242.0001-40</t>
  </si>
  <si>
    <t>6º BIMESTRE DE 2025 - RREO (LRF, art. 52,  alineas "a" e "b" do inciso I e  II , alíneas "a" e "b" do inciso II)  5</t>
  </si>
  <si>
    <t>BALANÇO ORÇAMENTÁRIO</t>
  </si>
  <si>
    <t>RECEITAS</t>
  </si>
  <si>
    <t>PREVISÃO</t>
  </si>
  <si>
    <t>REALIZADAS</t>
  </si>
  <si>
    <t>SALDO A</t>
  </si>
  <si>
    <t>CATEGORIA ECONÔMICA/FONTES</t>
  </si>
  <si>
    <t>INICIAL</t>
  </si>
  <si>
    <t>ATUALIZADA</t>
  </si>
  <si>
    <t>NO BIMESTRE</t>
  </si>
  <si>
    <t>ATÉ O BIMESTRE</t>
  </si>
  <si>
    <t>REALIZAR</t>
  </si>
  <si>
    <t>I - RECEITAS CORRENTES (EXCETO INTRAORÇAMENTÁRIA)</t>
  </si>
  <si>
    <t xml:space="preserve">   IMPOSTOS, TAXAS E CONT. DE MELHORIA </t>
  </si>
  <si>
    <t xml:space="preserve">        Impostos </t>
  </si>
  <si>
    <t xml:space="preserve">        Taxas </t>
  </si>
  <si>
    <t xml:space="preserve">   RECEITA DE CONTRIBUIÇÕES </t>
  </si>
  <si>
    <t xml:space="preserve">        Contribuições Sociais </t>
  </si>
  <si>
    <t xml:space="preserve">        Contribuição para o Custeio do Serviço de Iluminação Pública</t>
  </si>
  <si>
    <t xml:space="preserve">   RECEITA PATRIMONIAL </t>
  </si>
  <si>
    <t xml:space="preserve">       Exploração do Patrimônio Imobiliário do Estado </t>
  </si>
  <si>
    <t xml:space="preserve">       VALORES MOBILIÁRIOS</t>
  </si>
  <si>
    <t xml:space="preserve">          Juros e Correções Monetárias</t>
  </si>
  <si>
    <t xml:space="preserve">          Dividendos</t>
  </si>
  <si>
    <t xml:space="preserve">       Cessão de direitos</t>
  </si>
  <si>
    <t xml:space="preserve">   RECEITA DE SERVIÇOS </t>
  </si>
  <si>
    <t xml:space="preserve">        Serviços  Administrativos e Comerciais Gerais</t>
  </si>
  <si>
    <t xml:space="preserve">        Serviços e Atividades Financeiras</t>
  </si>
  <si>
    <t xml:space="preserve">       Outros Serviços </t>
  </si>
  <si>
    <t xml:space="preserve">  TRANSFERÊNCIAS CORRENTES </t>
  </si>
  <si>
    <t xml:space="preserve">      Transferências da União e de suas Entidades </t>
  </si>
  <si>
    <t xml:space="preserve">     Transferências: Estados/Distrito Federal e  Entid</t>
  </si>
  <si>
    <t xml:space="preserve">      Transferências de Instituições Privadas </t>
  </si>
  <si>
    <t xml:space="preserve">      Transferências de Outras Instituições Públicas </t>
  </si>
  <si>
    <t xml:space="preserve">   OUTRAS RECEITAS CORRENTES</t>
  </si>
  <si>
    <t xml:space="preserve">      Multas Administrativas, Contratuais e Judiciais </t>
  </si>
  <si>
    <t xml:space="preserve">      Indenizações, Restituições e Ressarcimentos </t>
  </si>
  <si>
    <t xml:space="preserve">      Bens, Direitos e Valores Incorporados ao Patrim </t>
  </si>
  <si>
    <t xml:space="preserve">      Demais Receitas Correntes </t>
  </si>
  <si>
    <t xml:space="preserve">   II -  RECEITAS DE CAPITAL </t>
  </si>
  <si>
    <t xml:space="preserve"> OPERAÇÕES DE CRÉDITO</t>
  </si>
  <si>
    <t xml:space="preserve">    Operações de Crédito - Mercado Interno</t>
  </si>
  <si>
    <t xml:space="preserve"> ALIENAÇÃO DE BENS </t>
  </si>
  <si>
    <t xml:space="preserve">    Alienação de Bens Móveis </t>
  </si>
  <si>
    <t xml:space="preserve">    Alienação de Bens Imóveis </t>
  </si>
  <si>
    <t xml:space="preserve"> AMORTIZAÇÕES DE EMPRÉSTIMOS</t>
  </si>
  <si>
    <t xml:space="preserve"> TRANSFERÊNCIAS DE CAPITAL </t>
  </si>
  <si>
    <t xml:space="preserve">     Transferências da União e de suas Entidades </t>
  </si>
  <si>
    <t xml:space="preserve">     Demais Transferências de Capital </t>
  </si>
  <si>
    <t xml:space="preserve">  OUTRAS RECEITAS DE CAPITAL </t>
  </si>
  <si>
    <t xml:space="preserve">     Integralização do Capital Social </t>
  </si>
  <si>
    <t xml:space="preserve">     Demais Receitas de Capital </t>
  </si>
  <si>
    <t xml:space="preserve">  III = RECEITAS (INTRA-ORÇAMENTÁRIAS) = 700000+800000</t>
  </si>
  <si>
    <t xml:space="preserve">   SUBTOTAL DAS RECEITAS = I+II+III</t>
  </si>
  <si>
    <t xml:space="preserve">  IV - OPERAÇÕES DE CRÉDITO - REFINANCIAMENTO</t>
  </si>
  <si>
    <t xml:space="preserve">   SUBTOTAL COM REFINANCIAMENTO = </t>
  </si>
  <si>
    <t xml:space="preserve">     DÉFICIT</t>
  </si>
  <si>
    <t xml:space="preserve">    TOTAL </t>
  </si>
  <si>
    <t xml:space="preserve"> Superávit Financeiro  p/créditos Adicionais  522130100</t>
  </si>
  <si>
    <t>DOTAÇÃO</t>
  </si>
  <si>
    <t>DESPESAS</t>
  </si>
  <si>
    <t>ATUAL</t>
  </si>
  <si>
    <t>EMPENHADA</t>
  </si>
  <si>
    <t>LIQUIDADA</t>
  </si>
  <si>
    <t>PAGA</t>
  </si>
  <si>
    <t>I - DESPESAS (EXCETO INTRA-ORÇAMENTÁRIAS)</t>
  </si>
  <si>
    <t xml:space="preserve">       DESPESAS CORRENTES</t>
  </si>
  <si>
    <t xml:space="preserve">          Pessoal e Encargos Sociais</t>
  </si>
  <si>
    <t xml:space="preserve">          Juros e Encargos</t>
  </si>
  <si>
    <t xml:space="preserve">          Outras Despesas</t>
  </si>
  <si>
    <t xml:space="preserve">        DESPESAS DE CAPITAL</t>
  </si>
  <si>
    <t xml:space="preserve">          Investimentos</t>
  </si>
  <si>
    <t xml:space="preserve">          Inversões Financeiras</t>
  </si>
  <si>
    <t xml:space="preserve">          Amortização da Dívida</t>
  </si>
  <si>
    <t xml:space="preserve">    RESERVA DE CONTINGÊNCIA</t>
  </si>
  <si>
    <t xml:space="preserve">  II - DESPESAS (INTRAORÇAMENTÁRIAS)</t>
  </si>
  <si>
    <t xml:space="preserve">         DESPESAS CORRENTES</t>
  </si>
  <si>
    <t xml:space="preserve">         DESPESAS DE CAPITAL</t>
  </si>
  <si>
    <t xml:space="preserve">  III - AMORTIZAÇÃO DA DÍVIDA/REFINANCIAM.</t>
  </si>
  <si>
    <t xml:space="preserve">       Dívida Contratual Interna</t>
  </si>
  <si>
    <t xml:space="preserve">  IV - SUBTOTAL COM REFINANCIAMENTO</t>
  </si>
  <si>
    <t xml:space="preserve">    SUPERÁVIT = </t>
  </si>
  <si>
    <t xml:space="preserve">  IV - TOTAL COM SUPERÁVIT =</t>
  </si>
  <si>
    <t xml:space="preserve">  RESERVA DO RPPS </t>
  </si>
  <si>
    <t xml:space="preserve"> TOTAL COM A RESERVA DO RPPS =</t>
  </si>
  <si>
    <t>DÁRIO SAADI</t>
  </si>
  <si>
    <t>AURÍLIO SÉRGIO COSTA CAIADO</t>
  </si>
  <si>
    <t>Prefeito Municipal</t>
  </si>
  <si>
    <t xml:space="preserve">Secretário Municipal de Finanças </t>
  </si>
  <si>
    <t>JOÃO CARLOS RIBEIRO DA SILVA</t>
  </si>
  <si>
    <t>Prof. ALBERTO ALVES DA FONSECA</t>
  </si>
  <si>
    <t>Diretor do DECOR - CRC 160065/3</t>
  </si>
  <si>
    <t>Secretário Municipal de Gestão e Controle</t>
  </si>
  <si>
    <t>Responsável pelo Controle Interno</t>
  </si>
  <si>
    <t>6º BIMESTRE DE 2025 - RREO - DEMONSTRATIVO DA EXECUÇÃO DAS DESPESAS POR FUNÇÃO (Artigo  53, Inciso II, alínea “c” da LC. 101/00)</t>
  </si>
  <si>
    <t>Códigos/Despesas</t>
  </si>
  <si>
    <t>Dotação Anual</t>
  </si>
  <si>
    <t>EMPENHADO</t>
  </si>
  <si>
    <t>LIQUIDADO</t>
  </si>
  <si>
    <t>Saldo a</t>
  </si>
  <si>
    <t>FUNÇÃO/SUBFUNÇÃO</t>
  </si>
  <si>
    <t>Inicial</t>
  </si>
  <si>
    <t>Atualizada</t>
  </si>
  <si>
    <t>Liquidar</t>
  </si>
  <si>
    <t>DESPESAS (EXCETO INTRA-ORÇAMENTÁRIAS) (I)</t>
  </si>
  <si>
    <t>1 -</t>
  </si>
  <si>
    <t xml:space="preserve">    LEGISLATIVA</t>
  </si>
  <si>
    <t>Ação Legislativa</t>
  </si>
  <si>
    <t>4 -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</si>
  <si>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</si>
  <si>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</si>
  <si>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</si>
  <si>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</si>
  <si>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</si>
  <si>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Tecnologia da Informação</t>
  </si>
  <si>
    <t>Formação de Recursos Humanos</t>
  </si>
  <si>
    <t>Administração de Receitas</t>
  </si>
  <si>
    <t>Comunicação Social</t>
  </si>
  <si>
    <t>Demais Subfunções</t>
  </si>
  <si>
    <t>6 -</t>
  </si>
  <si>
    <t xml:space="preserve">    SEGURANÇA PÚBLICA</t>
  </si>
  <si>
    <t>7 -</t>
  </si>
  <si>
    <t xml:space="preserve">    RELAÇÕES EXTERIORES</t>
  </si>
  <si>
    <t>Cooperação Internacional</t>
  </si>
  <si>
    <t>8 -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</si>
  <si>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</si>
  <si>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</si>
  <si>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</si>
  <si>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</si>
  <si>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</si>
  <si>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>Proteção e Benefícios ao Tabalhador</t>
  </si>
  <si>
    <t>9 -</t>
  </si>
  <si>
    <t xml:space="preserve">    PREVIDÊNCIA SOCIAL</t>
  </si>
  <si>
    <t>Previdência do Regime Estatutário</t>
  </si>
  <si>
    <t>10 -</t>
  </si>
  <si>
    <t xml:space="preserve">    SAÚDE</t>
  </si>
  <si>
    <t>Atenção Básica</t>
  </si>
  <si>
    <t>Assistência Hospitalar e Ambulatorial</t>
  </si>
  <si>
    <t>Vigilância Epidemiológica</t>
  </si>
  <si>
    <t>11 -</t>
  </si>
  <si>
    <t xml:space="preserve">    TRABALHO</t>
  </si>
  <si>
    <t>Fomento ao Trabalho</t>
  </si>
  <si>
    <t>12 -</t>
  </si>
  <si>
    <t xml:space="preserve">    EDUCAÇÃO</t>
  </si>
  <si>
    <t>Alimento e Nutrição</t>
  </si>
  <si>
    <t>Ensino Fundamental</t>
  </si>
  <si>
    <t>Ensino Médio</t>
  </si>
  <si>
    <t>Ensino Profissional</t>
  </si>
  <si>
    <t>Educação Infantil</t>
  </si>
  <si>
    <t>Educação de Jovens</t>
  </si>
  <si>
    <t>Educação Especial</t>
  </si>
  <si>
    <t>13 -</t>
  </si>
  <si>
    <t xml:space="preserve">    CULTURA</t>
  </si>
  <si>
    <t>Difusão Cultural</t>
  </si>
  <si>
    <t>14 -</t>
  </si>
  <si>
    <t xml:space="preserve">    DIREITOS DA CIDADANIA</t>
  </si>
  <si>
    <t>Direitos Individuais, Coletivos e Difusos</t>
  </si>
  <si>
    <t>15 -</t>
  </si>
  <si>
    <t xml:space="preserve">    URBANISMO</t>
  </si>
  <si>
    <t>Infra-Estrutura Urbana</t>
  </si>
  <si>
    <t>Serviços Urbanos</t>
  </si>
  <si>
    <t>16 -</t>
  </si>
  <si>
    <t xml:space="preserve">    HABITAÇÃO</t>
  </si>
  <si>
    <t>Habitação Urbana</t>
  </si>
  <si>
    <t>18 -</t>
  </si>
  <si>
    <t xml:space="preserve">    GESTÃO AMBIENTAL</t>
  </si>
  <si>
    <t>Preservação e Conservação Ambiental</t>
  </si>
  <si>
    <t>19 -</t>
  </si>
  <si>
    <t xml:space="preserve">    CIÊNCIA E TECNOLOGIA</t>
  </si>
  <si>
    <t>Difusão do Conhecimento Científico e Tecnológico</t>
  </si>
  <si>
    <t>20 -</t>
  </si>
  <si>
    <t xml:space="preserve">    AGRICULTURA</t>
  </si>
  <si>
    <t>Extensão Rural</t>
  </si>
  <si>
    <t>23 -</t>
  </si>
  <si>
    <t xml:space="preserve">    COMÉRCIO E SERVIÇOS</t>
  </si>
  <si>
    <t>Comercialização</t>
  </si>
  <si>
    <t xml:space="preserve">26 - </t>
  </si>
  <si>
    <t xml:space="preserve">    TRANSPORTE</t>
  </si>
  <si>
    <t>27 -</t>
  </si>
  <si>
    <t xml:space="preserve">    DESPORTO E LAZER</t>
  </si>
  <si>
    <t>Desporto de Rendimento</t>
  </si>
  <si>
    <t>Desporto Comunitário</t>
  </si>
  <si>
    <t>28 -</t>
  </si>
  <si>
    <t xml:space="preserve">    ENCARGOS ESPECIAIS</t>
  </si>
  <si>
    <t>Refinanciamento da Dívida Interna</t>
  </si>
  <si>
    <t>Serviço da Dívida Interna</t>
  </si>
  <si>
    <t>Transferências</t>
  </si>
  <si>
    <t>Outros Encargos Especiais</t>
  </si>
  <si>
    <t>TOTAL DA RESERVA DE CONTINGÊNCIA</t>
  </si>
  <si>
    <t xml:space="preserve">  RESERVA DE CONTINGÊNCIA GERAL</t>
  </si>
  <si>
    <t>DESPESAS (INTRA-ORÇAMENTÁRIAS) (II)</t>
  </si>
  <si>
    <t>TOTAL (III) = (I + II)</t>
  </si>
  <si>
    <t>Educação de Jovens e Adultos</t>
  </si>
  <si>
    <t>DEMONSTRATIVO DA RECEITA CORRENTE LÍQUIDA - (LRF, Art. 53 ,§ I, inciso IV, art. 20)</t>
  </si>
  <si>
    <t>PERÍODO DE REFERÊNCIA: Jan/2025 a Dez/2025</t>
  </si>
  <si>
    <t>RECEITAS CORRENTES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</si>
  <si>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</si>
  <si>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</si>
  <si>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</si>
  <si>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</si>
  <si>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</si>
  <si>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</si>
  <si>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</si>
  <si>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</si>
  <si>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</si>
  <si>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</si>
  <si>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</si>
  <si>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</si>
  <si>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</si>
  <si>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   Impostos, Taxas e Com. Melhoria </t>
  </si>
  <si>
    <t xml:space="preserve">     IPTU </t>
  </si>
  <si>
    <t xml:space="preserve">     ISS </t>
  </si>
  <si>
    <t xml:space="preserve">     ITBI </t>
  </si>
  <si>
    <t xml:space="preserve">     IRRF</t>
  </si>
  <si>
    <t xml:space="preserve">     Outros , Taxas e ContMelhoria </t>
  </si>
  <si>
    <t xml:space="preserve">   Receita de Contribuições. </t>
  </si>
  <si>
    <t xml:space="preserve">   Receita Patrimonial </t>
  </si>
  <si>
    <t xml:space="preserve">     Rendimentos de Aplicação Financeira </t>
  </si>
  <si>
    <t xml:space="preserve">     Outras Receitas Patrimoniais </t>
  </si>
  <si>
    <t xml:space="preserve">    Receita de Serviços </t>
  </si>
  <si>
    <t xml:space="preserve">    Transferências Correntes</t>
  </si>
  <si>
    <t xml:space="preserve">        Cota-Parte do FPM </t>
  </si>
  <si>
    <t xml:space="preserve">        Cota-Parte do ICMS </t>
  </si>
  <si>
    <t xml:space="preserve">        Cota-Parte do IPVA </t>
  </si>
  <si>
    <t xml:space="preserve">        Cota-Parte do ITR</t>
  </si>
  <si>
    <t xml:space="preserve">        Transfer. Da LC 61/1989</t>
  </si>
  <si>
    <t xml:space="preserve">        Transferências do FUNDEB</t>
  </si>
  <si>
    <t xml:space="preserve">        Outras Transferências Correntes </t>
  </si>
  <si>
    <t xml:space="preserve">    Outras Receitas Correntes </t>
  </si>
  <si>
    <t xml:space="preserve">  DEDUÇÕES (II) = </t>
  </si>
  <si>
    <t xml:space="preserve">  Contribuição Plano Seg. Social Servidor</t>
  </si>
  <si>
    <t xml:space="preserve">  Compensação Financeira entre Regimes </t>
  </si>
  <si>
    <t xml:space="preserve">  Rendimentos/Aplicações de Rec Previd.</t>
  </si>
  <si>
    <t xml:space="preserve">  Dedução do FUNDEB</t>
  </si>
  <si>
    <t xml:space="preserve">RCL (III) (I - II) = </t>
  </si>
  <si>
    <t xml:space="preserve">   (-) Transferências obrigatórias da União relativas às emendas individuais (art. 166-A, § 1º, da CF) (IV) </t>
  </si>
  <si>
    <t xml:space="preserve">   RCL AJUSTADA P/CÁLCULO DOS LIMITES DE ENDIVIDAMENTO (V) = (III - IV) </t>
  </si>
  <si>
    <t xml:space="preserve">   (-) Transferências obrigatórias da União relativas às emendas de bancada (art. 166, § 16, da CF)  (VI)</t>
  </si>
  <si>
    <t xml:space="preserve">  (-) Transferências da União relativas a remuneração dos ACSs
   e ACE (CF, art. 198, §11) (VII) 04.04.99.04.07 8720 6212 171350.11.01 e 1713.50.31.00 = 313</t>
  </si>
  <si>
    <t xml:space="preserve">  (-) Outras Deduções Constitucionais ou Legais (VIII) </t>
  </si>
  <si>
    <t xml:space="preserve">    RCL AJUSTADA P/CÁLCULO DOS LIMITES DA DESPESA COM PESSOAL (IX = (V - VI-VII-VIII) </t>
  </si>
  <si>
    <t>Artigo 167-A da Constituição Federal</t>
  </si>
  <si>
    <t>Percentual</t>
  </si>
  <si>
    <t xml:space="preserve">Receitas Correntes s/Intraorçamentaria </t>
  </si>
  <si>
    <t>Despesas Correntes Liquidadas s/Intraorçam.</t>
  </si>
  <si>
    <t>DEMONSTRATIVO DAS RECEITAS E DESPESAS PREVIDENCIÁRIAS</t>
  </si>
  <si>
    <t>6º RREO de 2025- Anexo 4 (LRF, Art. 53, inciso II)</t>
  </si>
  <si>
    <t xml:space="preserve">Receitas Previdenciárias - RPPS - Fundo em Capitalização (Plano Previdenciário) </t>
  </si>
  <si>
    <t xml:space="preserve">Execução da Receita </t>
  </si>
  <si>
    <t xml:space="preserve">PREVISÃO ATUALIZADA (a) </t>
  </si>
  <si>
    <t xml:space="preserve">RECEITAS REALIZADAS ATÉ O BIMESTRE (b) </t>
  </si>
  <si>
    <t xml:space="preserve">Receitas </t>
  </si>
  <si>
    <t xml:space="preserve">  RECEITAS CORRENTES (I) </t>
  </si>
  <si>
    <t xml:space="preserve">    Receita de Contribuições dos Segurados </t>
  </si>
  <si>
    <t xml:space="preserve">      Ativo </t>
  </si>
  <si>
    <t xml:space="preserve">      Inativo </t>
  </si>
  <si>
    <t xml:space="preserve">      Pensionista </t>
  </si>
  <si>
    <t xml:space="preserve">    Receita de Contribuições Patronais </t>
  </si>
  <si>
    <t xml:space="preserve">    Receita Patrimonial </t>
  </si>
  <si>
    <t xml:space="preserve">      Receitas Imobiliárias </t>
  </si>
  <si>
    <t xml:space="preserve">      Receitas de Valores Mobiliários </t>
  </si>
  <si>
    <t xml:space="preserve">      Outras Receitas Patrimoniais </t>
  </si>
  <si>
    <t xml:space="preserve">      Compensação Financeira entre os Regimes </t>
  </si>
  <si>
    <t xml:space="preserve">      Receita de Aportes Periódicos para Amortização de Déficit Atuarial do RPPS (II) </t>
  </si>
  <si>
    <t xml:space="preserve">  RECEITAS DE CAPITAL (III) </t>
  </si>
  <si>
    <t xml:space="preserve">    Alienação de Bens, Direitos e Ativos </t>
  </si>
  <si>
    <t xml:space="preserve">    Amortização de Empréstimos </t>
  </si>
  <si>
    <t xml:space="preserve">    Outras Receitas de Capital </t>
  </si>
  <si>
    <t xml:space="preserve">  TOTAL DAS RECEITAS DO FUNDO EM CAPITALIZAÇÃO (IV) = (I + III - II) </t>
  </si>
  <si>
    <t xml:space="preserve">Execução da Despesa </t>
  </si>
  <si>
    <t xml:space="preserve">Despesas Previdenciárias - RPPS - Fundo em Capitalização (Plano Previdenciário) </t>
  </si>
  <si>
    <t xml:space="preserve">DOTAÇÃO ATUALIZADA (c) </t>
  </si>
  <si>
    <t xml:space="preserve">DESPESAS EMPENHADAS ATÉ O BIMESTRE (d) </t>
  </si>
  <si>
    <t xml:space="preserve">DESPESAS LIQUIDADAS ATÉ O BIMESTRE (e) </t>
  </si>
  <si>
    <t xml:space="preserve">DESPESAS PAGAS ATÉ O BIMESTRE (f) </t>
  </si>
  <si>
    <t xml:space="preserve">INSCRITAS EM RPNP NO EXERCÍCIO (g) </t>
  </si>
  <si>
    <t xml:space="preserve">Despesas </t>
  </si>
  <si>
    <t xml:space="preserve">  Benefícios </t>
  </si>
  <si>
    <t xml:space="preserve">    Aposentadorias </t>
  </si>
  <si>
    <t xml:space="preserve">    Pensões por Morte </t>
  </si>
  <si>
    <t xml:space="preserve">  Outras Despesas Previdenciárias </t>
  </si>
  <si>
    <t xml:space="preserve">    Compensação Financeira entre os Regimes </t>
  </si>
  <si>
    <t xml:space="preserve">    Demais Despesas Previdenciárias </t>
  </si>
  <si>
    <t xml:space="preserve">  TOTAL DAS DESPESAS DO FUNDO EM CAPITALIZAÇÃO (V) </t>
  </si>
  <si>
    <t xml:space="preserve">  RESULTADO PREVIDENCIÁRIO - FUNDO EM CAPITALIZAÇÃO (VI) = (IV – V) </t>
  </si>
  <si>
    <t xml:space="preserve">Reserva Orçamentária do RPPS </t>
  </si>
  <si>
    <t xml:space="preserve">Previsão Orçamentária </t>
  </si>
  <si>
    <t xml:space="preserve">  VALOR </t>
  </si>
  <si>
    <t xml:space="preserve">Aportes de Recursos para o Fundo em Capitalização do RPPS </t>
  </si>
  <si>
    <t xml:space="preserve">APORTES REALIZADOS </t>
  </si>
  <si>
    <t xml:space="preserve">  Plano de Amortização - Contribuição Patronal Suplementar </t>
  </si>
  <si>
    <t xml:space="preserve">  Plano de Amortização - Aporte Periódico de Valores Predefinidos </t>
  </si>
  <si>
    <t xml:space="preserve">  Outros Aportes para o RPPS </t>
  </si>
  <si>
    <t xml:space="preserve">  Recursos para Cobertura de Déficit Financeiro </t>
  </si>
  <si>
    <t xml:space="preserve">Bens e Direitos do RPPS ( Fundo em Capitalização) </t>
  </si>
  <si>
    <t xml:space="preserve">SALDO ATUAL </t>
  </si>
  <si>
    <t xml:space="preserve">  Caixa e Equivalentes de Caixa </t>
  </si>
  <si>
    <t xml:space="preserve">  Investimentos e Aplicações </t>
  </si>
  <si>
    <t xml:space="preserve">  Outros Bens e Direitos </t>
  </si>
  <si>
    <t xml:space="preserve">Receitas Previdenciárias - RPPS - Fundo em Repartição (Plano Financeiro) </t>
  </si>
  <si>
    <t xml:space="preserve">  RECEITAS CORRENTES (VII) </t>
  </si>
  <si>
    <t xml:space="preserve">  RECEITAS DE CAPITAL (VIII) </t>
  </si>
  <si>
    <t xml:space="preserve">  TOTAL DAS RECEITAS DO FUNDO EM REPARTIÇÃO (IX) = (VII + VIII) </t>
  </si>
  <si>
    <t xml:space="preserve">Despesas Previdenciárias - RPPS - Fundo em Repartição (Plano Financeiro) </t>
  </si>
  <si>
    <t xml:space="preserve">  TOTAL DAS DESPESAS DO FUNDO EM REPARTIÇÃO (X) </t>
  </si>
  <si>
    <t xml:space="preserve">  RESULTADO PREVIDENCIÁRIO - FUNDO EM REPARTIÇÃO (XI) = (IX – X) </t>
  </si>
  <si>
    <t xml:space="preserve">Aportes de Recursos para o Fundo em Repartição do RPPS </t>
  </si>
  <si>
    <t xml:space="preserve">  Recursos para Cobertura de Insuficiências Financeiras </t>
  </si>
  <si>
    <t xml:space="preserve">  Recursos para Formação de Reserva </t>
  </si>
  <si>
    <t xml:space="preserve">Bens e Direitos do RPPS ( Fundo em Repartição) </t>
  </si>
  <si>
    <t xml:space="preserve">Receitas da Administração - RPPS </t>
  </si>
  <si>
    <t xml:space="preserve"> REALIZADAS ATÉ O BIMESTRE (b) </t>
  </si>
  <si>
    <t xml:space="preserve">  RECEITAS CORRENTES </t>
  </si>
  <si>
    <t xml:space="preserve">  TOTAL DAS RECEITAS DA ADMINISTRAÇÃO RPPS - (XII) </t>
  </si>
  <si>
    <t xml:space="preserve">Despesas da Administração - RPPS </t>
  </si>
  <si>
    <t xml:space="preserve"> EMPENHADAS ATÉ O BIMESTRE (d) </t>
  </si>
  <si>
    <t xml:space="preserve"> LIQUIDADAS ATÉ O BIMESTRE (e) </t>
  </si>
  <si>
    <t xml:space="preserve"> PAGAS ATÉ O BIMESTRE (f) </t>
  </si>
  <si>
    <t xml:space="preserve">  DESPESAS CORRENTES (XIII) </t>
  </si>
  <si>
    <t xml:space="preserve">    Pessoal e Encargos Sociais </t>
  </si>
  <si>
    <t xml:space="preserve">    Demais Despesas Correntes </t>
  </si>
  <si>
    <t xml:space="preserve">  DESPESAS DE CAPITAL (XIV) </t>
  </si>
  <si>
    <t xml:space="preserve">  TOTAL DAS DESPESAS DA ADMINISTRAÇÃO RPPS (XV) = (XIII + XIV) </t>
  </si>
  <si>
    <t xml:space="preserve">  RESULTADO DA ADMINISTRAÇÃO RPPS (XVI) = (XII – XV) </t>
  </si>
  <si>
    <t>Bens e Direitos - Administração do RPPS</t>
  </si>
  <si>
    <t>Bens e Direitos da Administração do RPPS</t>
  </si>
  <si>
    <t xml:space="preserve">Receitas Previdenciárias (Benefícios Mantidos Pelo Tesouro) </t>
  </si>
  <si>
    <t xml:space="preserve">  Contribuições dos Servidores </t>
  </si>
  <si>
    <t xml:space="preserve">  Demais Receitas Previdenciárias </t>
  </si>
  <si>
    <t xml:space="preserve">  TOTAL DAS RECEITAS (BENEFÍCIOS MANTIDOS PELO TESOURO) (XVII) </t>
  </si>
  <si>
    <t xml:space="preserve">Despesas Previdenciárias (Benefícios Mantidos Pelo Tesouro) </t>
  </si>
  <si>
    <t xml:space="preserve">INSCRITAS EM RESTOS A PAGAR NÃO PROCESSADOS NO EXERCÍCIO (g) </t>
  </si>
  <si>
    <t xml:space="preserve">  Aposentadorias </t>
  </si>
  <si>
    <t xml:space="preserve">  Pensões </t>
  </si>
  <si>
    <t xml:space="preserve">  TOTAL DAS DESPESAS (BENEFÍCIOS MANTIDOS PELO TESOURO) (XVIII) </t>
  </si>
  <si>
    <t xml:space="preserve">  RESULTADO DOS BENEFÍCIOS MANTIDOS PELO TESOURO (XIX) = (XVII - XVIII) </t>
  </si>
  <si>
    <t>HENRIQUE R. SUBI</t>
  </si>
  <si>
    <t>TIAGO DUNI CERQUEIRA</t>
  </si>
  <si>
    <t>Diretor Presidente</t>
  </si>
  <si>
    <t>TÉCNICO EM CONTABILIDE</t>
  </si>
  <si>
    <t>RREO = DEMONSTRATIVO DOS RESULTADOS PRIMÁRIO E NOMINAL = 6º BIM/2025 - Anexo 6 (LRF, Art. 53, inciso III)</t>
  </si>
  <si>
    <t>RECEITAS PRIMÁRIAS</t>
  </si>
  <si>
    <t>PREVISÃO ATUALIZADA</t>
  </si>
  <si>
    <r>
      <rPr>
        <sz val="11"/>
        <rFont val="Times New Roman"/>
        <charset val="134"/>
      </rPr>
      <t>RECEITAS REALIZADAS ATÉ O BIMESTRE</t>
    </r>
    <r>
      <rPr>
        <sz val="10"/>
        <rFont val="Times New Roman"/>
        <charset val="134"/>
      </rPr>
      <t xml:space="preserve"> (a)</t>
    </r>
  </si>
  <si>
    <t>RECEITAS CORRENTES (EXCETO FONTES RPPS) (I)</t>
  </si>
  <si>
    <t xml:space="preserve">    Impostos, Taxas e Contribuições de Melhoria</t>
  </si>
  <si>
    <t>IPTU</t>
  </si>
  <si>
    <t>ISS</t>
  </si>
  <si>
    <t>ITBI</t>
  </si>
  <si>
    <t>IRRF</t>
  </si>
  <si>
    <t>Outros Impostos, Taxas e Contribuições de Melhoria</t>
  </si>
  <si>
    <t xml:space="preserve">    Contribuições</t>
  </si>
  <si>
    <t xml:space="preserve">        Aplicações Financeiras (II)</t>
  </si>
  <si>
    <t xml:space="preserve">        Outras Receitas Patrimoniais</t>
  </si>
  <si>
    <t>Cota-Parte do FPM</t>
  </si>
  <si>
    <t>Cota-Parte do ICMS</t>
  </si>
  <si>
    <t>Cota-Parte do IPVA</t>
  </si>
  <si>
    <t>Cota-Parte do ITR</t>
  </si>
  <si>
    <t>Transferências da LC 61/1989</t>
  </si>
  <si>
    <t>Transferências do FUNDEB</t>
  </si>
  <si>
    <t>Outras Transferências Correntes +77</t>
  </si>
  <si>
    <t xml:space="preserve">    Demais Receitas Correntes</t>
  </si>
  <si>
    <t xml:space="preserve">        Outras Receitas Financeiras (III)</t>
  </si>
  <si>
    <t xml:space="preserve">        Receitas Correntes Restantes = (16 + 19+ 76+79)</t>
  </si>
  <si>
    <r>
      <rPr>
        <sz val="11"/>
        <rFont val="Times New Roman"/>
        <charset val="134"/>
      </rPr>
      <t>RECEITAS PRIMÁRIAS CORRENTES</t>
    </r>
    <r>
      <rPr>
        <sz val="9"/>
        <rFont val="Times New Roman"/>
        <charset val="134"/>
      </rPr>
      <t xml:space="preserve"> (EXCETO FONTES RPPS) (IV) = [I - (II + III)]</t>
    </r>
  </si>
  <si>
    <t>RECEITAS PRIMÁRIAS CORRENTES (COM FONTES RPPS) =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</si>
  <si>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</si>
  <si>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</si>
  <si>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</si>
  <si>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</si>
  <si>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</si>
  <si>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</si>
  <si>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</si>
  <si>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</si>
  <si>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</si>
  <si>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</si>
  <si>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</si>
  <si>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Outras Receitas de Capital</t>
  </si>
  <si>
    <t xml:space="preserve">        Outras Receitas de Capital Não Primárias (XII)</t>
  </si>
  <si>
    <t xml:space="preserve">        Outras Receitas de Capital Primárias = 29000 + 8000</t>
  </si>
  <si>
    <r>
      <rPr>
        <sz val="11"/>
        <rFont val="Times New Roman"/>
        <charset val="134"/>
      </rPr>
      <t>RECEITAS PRIMÁRIAS DE CAPITAL</t>
    </r>
    <r>
      <rPr>
        <sz val="9"/>
        <rFont val="Times New Roman"/>
        <charset val="134"/>
      </rPr>
      <t xml:space="preserve"> (EXCETO FONTES RPPS) (XIII) = [VII - (VIII + IX + X + XI + XII)]</t>
    </r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</si>
  <si>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</si>
  <si>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</si>
  <si>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</si>
  <si>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</si>
  <si>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CALCULO ACIMA DA LINHA - DESPESAS PRIMÁRIAS</t>
  </si>
  <si>
    <t>DESPESAS EMPENHADAS</t>
  </si>
  <si>
    <t>DESPESAS LIQUIDADAS</t>
  </si>
  <si>
    <t>PAGO NO ANO (a)</t>
  </si>
  <si>
    <t>RPP PAGO (b)</t>
  </si>
  <si>
    <t>RPNP PAGO (c)</t>
  </si>
  <si>
    <t>DESPESAS PRIMÁRIAS</t>
  </si>
  <si>
    <t>DESPESAS CORRENTES (EXCETO FONTES RPPS) (XVIII)</t>
  </si>
  <si>
    <t xml:space="preserve">    Pessoal e Encargos Sociais</t>
  </si>
  <si>
    <t xml:space="preserve">    Juros e Encargos da Dívida (XIX)</t>
  </si>
  <si>
    <t xml:space="preserve">    Outras Despesas Correntes</t>
  </si>
  <si>
    <r>
      <rPr>
        <sz val="11"/>
        <rFont val="Times New Roman"/>
        <charset val="134"/>
      </rPr>
      <t xml:space="preserve">DESPESAS PRIMÁRIAS CORRENTES </t>
    </r>
    <r>
      <rPr>
        <sz val="9"/>
        <rFont val="Times New Roman"/>
        <charset val="134"/>
      </rPr>
      <t>(EXCETO FONTES RPPS) (XX) = (XVIII - XIX)</t>
    </r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</si>
  <si>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</si>
  <si>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</si>
  <si>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</si>
  <si>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</si>
  <si>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</si>
  <si>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</si>
  <si>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</si>
  <si>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</si>
  <si>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</si>
  <si>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</si>
  <si>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r>
      <rPr>
        <sz val="11"/>
        <rFont val="Times New Roman"/>
        <charset val="134"/>
      </rPr>
      <t xml:space="preserve">DESPESAS PRIMÁRIAS DE CAPITAL </t>
    </r>
    <r>
      <rPr>
        <sz val="9"/>
        <rFont val="Times New Roman"/>
        <charset val="134"/>
      </rPr>
      <t>(EXCETO FONTES RPPS) (XXVIII) = [XXIII - (XXIV + XXV + XXVI + XXVII)]</t>
    </r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</si>
  <si>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</si>
  <si>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</si>
  <si>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</si>
  <si>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</si>
  <si>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r>
      <rPr>
        <sz val="11"/>
        <rFont val="Times New Roman"/>
        <charset val="134"/>
      </rPr>
      <t xml:space="preserve">DESPESA PRIMÁRIA TOTAL </t>
    </r>
    <r>
      <rPr>
        <sz val="9"/>
        <rFont val="Times New Roman"/>
        <charset val="134"/>
      </rPr>
      <t>(EXCETO FONTES RPPS) (XXXIII) = (XX + XXVIII + XXIX)</t>
    </r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</si>
  <si>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</si>
  <si>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</si>
  <si>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</si>
  <si>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Meta fixada no Anexo de Metas Fiscais da LDO para o exercício de referência</t>
  </si>
  <si>
    <t xml:space="preserve">Juros Nominais </t>
  </si>
  <si>
    <t xml:space="preserve"> 4435 + 44521 = Juros, Encargos e Variações Monetárias Ativos (Exceto RPPS) (XXXVI) </t>
  </si>
  <si>
    <t xml:space="preserve"> 34111+3431101 = Juros, Encargos e Variações Monetárias Passivos (Exceto RPPS) (XXXVII) </t>
  </si>
  <si>
    <t xml:space="preserve">Resultado Nominal - Acima da Linha </t>
  </si>
  <si>
    <t>Até o Bimestre</t>
  </si>
  <si>
    <t xml:space="preserve">VALOR </t>
  </si>
  <si>
    <t xml:space="preserve">  RESULTADO NOMINAL (SEM RPPS) - Acima da Linha (XXXVIII) = XXXV + (XXXVI -  XXXVII) </t>
  </si>
  <si>
    <t xml:space="preserve">Cálculo Abaixo da Linha - Resultado Nominal </t>
  </si>
  <si>
    <t xml:space="preserve">Saldo </t>
  </si>
  <si>
    <t xml:space="preserve">Em 31/12/2024 (a) </t>
  </si>
  <si>
    <t xml:space="preserve">Até o Bimestre 2025 (b) </t>
  </si>
  <si>
    <t xml:space="preserve">  DÍVIDA CONSOLIDADA (XXXIX) </t>
  </si>
  <si>
    <t xml:space="preserve">  DEDUÇÕES (XL) </t>
  </si>
  <si>
    <t xml:space="preserve">    Disponibilidade de Caixa </t>
  </si>
  <si>
    <t xml:space="preserve">      Disponibilidade de Caixa Bruta </t>
  </si>
  <si>
    <t xml:space="preserve">      (-) Restos a Pagar Processados (6313+6321) = 8211301 (XLI)</t>
  </si>
  <si>
    <t xml:space="preserve">      (-) Depósitos Restituíveis e Valores Vinculados (21881+21883+21884+21885)</t>
  </si>
  <si>
    <t xml:space="preserve">    Demais Haveres Financeiros (114+121130301+1213101)</t>
  </si>
  <si>
    <t xml:space="preserve">  DÍVIDA CONSOLIDADA LÍQUIDA (XLII) = (XXXIX - XL) </t>
  </si>
  <si>
    <t xml:space="preserve">Resultado Nominal - Abaixo da Linha </t>
  </si>
  <si>
    <t xml:space="preserve">Até o Bimestre </t>
  </si>
  <si>
    <r>
      <rPr>
        <sz val="11"/>
        <rFont val="Times New Roman"/>
        <charset val="134"/>
      </rPr>
      <t xml:space="preserve">  RESULTADO NOMINAL (SEM RPPS) - Abaixo da Linha (XLIII) =</t>
    </r>
    <r>
      <rPr>
        <sz val="9"/>
        <rFont val="Times New Roman"/>
        <charset val="134"/>
      </rPr>
      <t xml:space="preserve"> (XLIIa - XLIIb) </t>
    </r>
  </si>
  <si>
    <t xml:space="preserve">Meta Fiscal para o Resultado Nominal </t>
  </si>
  <si>
    <t xml:space="preserve">Meta Fixada na LDO </t>
  </si>
  <si>
    <t xml:space="preserve">VALOR CORRENTE </t>
  </si>
  <si>
    <t xml:space="preserve">  Meta fixada no Anexo de Metas Fiscais da LDO para o exercício de referência </t>
  </si>
  <si>
    <t xml:space="preserve">Ajuste Metodológico </t>
  </si>
  <si>
    <t>Até o Bimestre / 2025</t>
  </si>
  <si>
    <t xml:space="preserve">  VARIAÇÃO DO SALDO DE RPP (XLIV) = (XLIb - XLIa) </t>
  </si>
  <si>
    <t xml:space="preserve">  RECEITA DE ALIENAÇÃO DE INVESTIMENTOS PERMANENTES (XLV) = (XI) </t>
  </si>
  <si>
    <t xml:space="preserve">  VARIAÇÃO CAMBIAL (XLVI) </t>
  </si>
  <si>
    <t xml:space="preserve">  VARIAÇÃO DO SALDO DE PRECATÓRIOS INTEGRANTES DA DC (XLVII) </t>
  </si>
  <si>
    <t xml:space="preserve">  VARIAÇÃO DO SALDO: DEMAIS OBRIGAÇÕES INTEGRANTES DA DC (XLVIII) </t>
  </si>
  <si>
    <t xml:space="preserve">  OUTROS AJUSTES (XLIX) </t>
  </si>
  <si>
    <t xml:space="preserve">  RESULTADO NOMINAL (SEM RPPS) AJUSTADO - Abaixo da Linha (L) = (XLIII + 
  (XLIV - XLV - XLVI + XLVII + XLVIII) +/- (XLIX)) </t>
  </si>
  <si>
    <t xml:space="preserve">Resultado Primário - Abaixo da Linha </t>
  </si>
  <si>
    <t xml:space="preserve">  RESULTADO PRIMÁRIO (SEM RPPS) - Abaixo da Linha (LI) = (L) - (XXXVI - 
  XXXVII) </t>
  </si>
  <si>
    <t xml:space="preserve">6º BIMESTRE DE 2025 -  DEMONSTRATIVO DE RESTOS A PAGAR -ANEXO VII (LRF, Art. 53, inciso V) </t>
  </si>
  <si>
    <t>PODER/ORGÃO</t>
  </si>
  <si>
    <t>RESTOS A PAGAR PROCESSADOS  = (L-P)</t>
  </si>
  <si>
    <t>RESTOS A PAGAR NÃO PROCESSADOS = (E-L)</t>
  </si>
  <si>
    <t xml:space="preserve">Saldo Total L = (e + k) </t>
  </si>
  <si>
    <t xml:space="preserve">Inscritos </t>
  </si>
  <si>
    <t xml:space="preserve">Pagos (c) </t>
  </si>
  <si>
    <t xml:space="preserve">Cancelados (d) </t>
  </si>
  <si>
    <t xml:space="preserve">Saldo e = (a+ b) - (c + d) </t>
  </si>
  <si>
    <t xml:space="preserve">Liquidados (h) </t>
  </si>
  <si>
    <t xml:space="preserve">Pagos (i) </t>
  </si>
  <si>
    <t xml:space="preserve">Cancelados (j) </t>
  </si>
  <si>
    <t xml:space="preserve">Saldo k = (f + g) - (i + j) </t>
  </si>
  <si>
    <t xml:space="preserve">Em Exercícios Anteriores (a) </t>
  </si>
  <si>
    <t xml:space="preserve">Em 31 de dezembro de 2024(b) </t>
  </si>
  <si>
    <t xml:space="preserve">Em Exercícios Anteriores (f) </t>
  </si>
  <si>
    <t xml:space="preserve">Em 31 de dezembro de 2024(g) </t>
  </si>
  <si>
    <t xml:space="preserve">R P (EXCETO INTRA-ORÇAMENTÁRIOS) (I) </t>
  </si>
  <si>
    <t xml:space="preserve">  PODER EXECUTIVO </t>
  </si>
  <si>
    <t xml:space="preserve">  PODER LEGISLATIVO </t>
  </si>
  <si>
    <t xml:space="preserve">    Câmara Municipal </t>
  </si>
  <si>
    <t xml:space="preserve">R P (INTRA-ORÇAMENTÁRIOS) (II) </t>
  </si>
  <si>
    <t xml:space="preserve">TOTAL (III) = (I + II) </t>
  </si>
  <si>
    <t xml:space="preserve">RESTOS A PAGAR PROCESSADOS </t>
  </si>
  <si>
    <t xml:space="preserve">RESTOS A PAGAR NÃO PROCESSADOS </t>
  </si>
  <si>
    <t xml:space="preserve">Em 31 de dezembro de 2024 (b) </t>
  </si>
  <si>
    <t xml:space="preserve">Em 31 de dezembro de 2024 (g) </t>
  </si>
  <si>
    <t>RREO = DEMONSTRATIVO DAS RECEITAS DE OPERAÇÕES DE CRÉDITO E DESPESAS DE CAPITAL (REGRA DE OURO)</t>
  </si>
  <si>
    <t xml:space="preserve">EXERCÍCIO 2025 = ANEXO 9 (LRF, art.53, § 1º, inciso I) </t>
  </si>
  <si>
    <t xml:space="preserve">Receitas de Operações de Crédito </t>
  </si>
  <si>
    <t xml:space="preserve">RECEITAS REALIZADAS (b) </t>
  </si>
  <si>
    <t xml:space="preserve">SALDO NÃO REALIZADO (c) = (a - b) </t>
  </si>
  <si>
    <t xml:space="preserve">  RECEITAS DE OPERAÇÕES DE CRÉDITO (I) </t>
  </si>
  <si>
    <t>DESPESAS DE CAPITAL</t>
  </si>
  <si>
    <t xml:space="preserve">DOTAÇÃO ATUALIZADA (d) </t>
  </si>
  <si>
    <t xml:space="preserve">DESPESAS EMPENHADAS (e) </t>
  </si>
  <si>
    <t xml:space="preserve">SALDO NÃO EXECUTADO (f) = (d - e) </t>
  </si>
  <si>
    <t xml:space="preserve">  DESPESAS DE CAPITAL </t>
  </si>
  <si>
    <t xml:space="preserve">        Investimentos</t>
  </si>
  <si>
    <t xml:space="preserve">        Inversões Financeiras</t>
  </si>
  <si>
    <t xml:space="preserve">        Amortização da Dívida</t>
  </si>
  <si>
    <t xml:space="preserve">  (-) Incentivos Fiscais a Contribuinte </t>
  </si>
  <si>
    <t xml:space="preserve">  (-) Incentivos Fiscais a Contribuinte por Instituições Financeiras </t>
  </si>
  <si>
    <t xml:space="preserve">  DESPESA DE CAPITAL LÍQUIDA (II) </t>
  </si>
  <si>
    <t xml:space="preserve">Resultado para Apuração da Regra de Ouro </t>
  </si>
  <si>
    <t xml:space="preserve">  RESULTADO PARA APURAÇÃO DA REGRA DE OURO (III) = (II - I) </t>
  </si>
  <si>
    <t>DEMONSTRATIVO DAS PROJEÇÕES ATUARIAIS DO REGIME DE  PREVIDENCIA PRÓPRIA</t>
  </si>
  <si>
    <t>(Artigo 53, §1º, Inciso II da LC 101/00) - EXERCÍCIO DE 2025</t>
  </si>
  <si>
    <t xml:space="preserve">Projeção Atuarial do RPPS - Plano Previdenciário </t>
  </si>
  <si>
    <t xml:space="preserve">RECEITAS PREVIDENCIÁRIAS (a) </t>
  </si>
  <si>
    <t xml:space="preserve">DESPESAS PREVIDENCIÁRIAS (b) </t>
  </si>
  <si>
    <t xml:space="preserve">RESULTADO PREVIDENCIÁRIO (c) = (a - b) </t>
  </si>
  <si>
    <t xml:space="preserve">SALDO FINANCEIRO DO EXERCÍCIO (d) = ("d" exercício Anterior) + (c) </t>
  </si>
  <si>
    <t xml:space="preserve">2024 </t>
  </si>
  <si>
    <t xml:space="preserve">2025 </t>
  </si>
  <si>
    <t xml:space="preserve">2026 </t>
  </si>
  <si>
    <t xml:space="preserve">2027 </t>
  </si>
  <si>
    <t xml:space="preserve">2028 </t>
  </si>
  <si>
    <t xml:space="preserve">2029 </t>
  </si>
  <si>
    <t xml:space="preserve">2030 </t>
  </si>
  <si>
    <t xml:space="preserve">2031 </t>
  </si>
  <si>
    <t xml:space="preserve">2032 </t>
  </si>
  <si>
    <t xml:space="preserve">2033 </t>
  </si>
  <si>
    <t xml:space="preserve">2034 </t>
  </si>
  <si>
    <t xml:space="preserve">2035 </t>
  </si>
  <si>
    <t xml:space="preserve">2036 </t>
  </si>
  <si>
    <t xml:space="preserve">2037 </t>
  </si>
  <si>
    <t xml:space="preserve">2038 </t>
  </si>
  <si>
    <t xml:space="preserve">2039 </t>
  </si>
  <si>
    <t xml:space="preserve">2040 </t>
  </si>
  <si>
    <t xml:space="preserve">2041 </t>
  </si>
  <si>
    <t xml:space="preserve">2042 </t>
  </si>
  <si>
    <t xml:space="preserve">2043 </t>
  </si>
  <si>
    <t xml:space="preserve">2044 </t>
  </si>
  <si>
    <t xml:space="preserve">2045 </t>
  </si>
  <si>
    <t xml:space="preserve">2046 </t>
  </si>
  <si>
    <t xml:space="preserve">2047 </t>
  </si>
  <si>
    <t xml:space="preserve">2048 </t>
  </si>
  <si>
    <t xml:space="preserve">2049 </t>
  </si>
  <si>
    <t xml:space="preserve">2050 </t>
  </si>
  <si>
    <t xml:space="preserve">2051 </t>
  </si>
  <si>
    <t xml:space="preserve">2052 </t>
  </si>
  <si>
    <t xml:space="preserve">2053 </t>
  </si>
  <si>
    <t xml:space="preserve">2054 </t>
  </si>
  <si>
    <t xml:space="preserve">2055 </t>
  </si>
  <si>
    <t xml:space="preserve">2056 </t>
  </si>
  <si>
    <t xml:space="preserve">2057 </t>
  </si>
  <si>
    <t xml:space="preserve">2058 </t>
  </si>
  <si>
    <t xml:space="preserve">2059 </t>
  </si>
  <si>
    <t xml:space="preserve">2060 </t>
  </si>
  <si>
    <t xml:space="preserve">2061 </t>
  </si>
  <si>
    <t xml:space="preserve">2062 </t>
  </si>
  <si>
    <t xml:space="preserve">2063 </t>
  </si>
  <si>
    <t xml:space="preserve">2064 </t>
  </si>
  <si>
    <t xml:space="preserve">2065 </t>
  </si>
  <si>
    <t xml:space="preserve">2066 </t>
  </si>
  <si>
    <t xml:space="preserve">2067 </t>
  </si>
  <si>
    <t xml:space="preserve">2068 </t>
  </si>
  <si>
    <t xml:space="preserve">2069 </t>
  </si>
  <si>
    <t xml:space="preserve">2070 </t>
  </si>
  <si>
    <t xml:space="preserve">2071 </t>
  </si>
  <si>
    <t xml:space="preserve">2072 </t>
  </si>
  <si>
    <t xml:space="preserve">2073 </t>
  </si>
  <si>
    <t xml:space="preserve">2074 </t>
  </si>
  <si>
    <t xml:space="preserve">2075 </t>
  </si>
  <si>
    <t xml:space="preserve">2076 </t>
  </si>
  <si>
    <t xml:space="preserve">2077 </t>
  </si>
  <si>
    <t xml:space="preserve">2078 </t>
  </si>
  <si>
    <t xml:space="preserve">2079 </t>
  </si>
  <si>
    <t xml:space="preserve">2080 </t>
  </si>
  <si>
    <t xml:space="preserve">2081 </t>
  </si>
  <si>
    <t xml:space="preserve">2082 </t>
  </si>
  <si>
    <t xml:space="preserve">2083 </t>
  </si>
  <si>
    <t xml:space="preserve">2084 </t>
  </si>
  <si>
    <t xml:space="preserve">2085 </t>
  </si>
  <si>
    <t xml:space="preserve">2086 </t>
  </si>
  <si>
    <t xml:space="preserve">2087 </t>
  </si>
  <si>
    <t xml:space="preserve">2088 </t>
  </si>
  <si>
    <t xml:space="preserve">2089 </t>
  </si>
  <si>
    <t xml:space="preserve">2090 </t>
  </si>
  <si>
    <t xml:space="preserve">2091 </t>
  </si>
  <si>
    <t xml:space="preserve">2092 </t>
  </si>
  <si>
    <t xml:space="preserve">2093 </t>
  </si>
  <si>
    <t xml:space="preserve">2094 </t>
  </si>
  <si>
    <t xml:space="preserve">Projeção Atuarial do RPPS - Plano Financeiro </t>
  </si>
  <si>
    <t>EXERCÍCIO DE 2025 - RREO - DEMONSTRATIVO DA RECEITA DE ALIENAÇÃO DE ATIVOS E APLICAÇÃO DOS RECURSOS</t>
  </si>
  <si>
    <t xml:space="preserve">SALDO A REALIZAR (c) = (a - b) </t>
  </si>
  <si>
    <t>0001120000</t>
  </si>
  <si>
    <t xml:space="preserve">  RECEITAS DE ALIENAÇÃO DE ATIVOS (I) </t>
  </si>
  <si>
    <t xml:space="preserve">    Receita de Alienação de Bens Móveis </t>
  </si>
  <si>
    <t xml:space="preserve">    Receita de Alienação de Bens Imóveis </t>
  </si>
  <si>
    <t xml:space="preserve">    Receita de Alienação de Bens Intangíveis </t>
  </si>
  <si>
    <t xml:space="preserve">    Receita de Rendimentos de Aplicações Financeiras</t>
  </si>
  <si>
    <t xml:space="preserve">DESPESAS LIQUIDADAS </t>
  </si>
  <si>
    <t xml:space="preserve">DESPESAS PAGAS (f) </t>
  </si>
  <si>
    <t>DESPESAS INSCRITAS EM RPNP</t>
  </si>
  <si>
    <t xml:space="preserve">PAGAMENTO DE RP (g) </t>
  </si>
  <si>
    <t xml:space="preserve">SALDO (h) = (d-e) </t>
  </si>
  <si>
    <t xml:space="preserve">  APLICAÇÃO DOS RECURSOS DA ALIENAÇÃO DE ATIVOS (II) </t>
  </si>
  <si>
    <t xml:space="preserve">    DESPESAS DE CAPITAL </t>
  </si>
  <si>
    <t xml:space="preserve">      Investimentos </t>
  </si>
  <si>
    <t xml:space="preserve">      Inversões Financeiras </t>
  </si>
  <si>
    <t xml:space="preserve">      Amortização da Dívida </t>
  </si>
  <si>
    <t xml:space="preserve">    DESPESAS CORRENTES DOS REGIMES DE PREVIDÊNCIA </t>
  </si>
  <si>
    <t xml:space="preserve">      Regime Geral da Previdência Social </t>
  </si>
  <si>
    <t xml:space="preserve">      Regime Próprio de Previdência dos Servidores Públicos </t>
  </si>
  <si>
    <t xml:space="preserve">Saldo Financeiro a Aplicar </t>
  </si>
  <si>
    <t xml:space="preserve">2024 (i) </t>
  </si>
  <si>
    <t xml:space="preserve">2025 (j) = (Ib - (IIf + IIg)) </t>
  </si>
  <si>
    <t xml:space="preserve">SALDO ATUAL (k) = (IIIi + IIIj) </t>
  </si>
  <si>
    <t xml:space="preserve">  VALOR (III) </t>
  </si>
  <si>
    <t xml:space="preserve"> RREO - Anexo 13 - Demonstrativo das Parcerias Público Privadas (Lei nº 11.079, de 30.12.2004, arts. 22, 25 e 28), referente ao 6º Bimestre de 2025.</t>
  </si>
  <si>
    <t xml:space="preserve">Impactos das Contratações de PPP </t>
  </si>
  <si>
    <t xml:space="preserve">Especificação de PPP </t>
  </si>
  <si>
    <t xml:space="preserve">SALDO TOTAL DO EXERCÍCIO ANTERIOR </t>
  </si>
  <si>
    <t>SALDO FINAL ATÉ O 1° BIM. 2025</t>
  </si>
  <si>
    <t xml:space="preserve">  TOTAL DE ATIVOS </t>
  </si>
  <si>
    <t xml:space="preserve">    Ativos Constituídos pela SPE </t>
  </si>
  <si>
    <t xml:space="preserve">  TOTAL DE PASSIVOS </t>
  </si>
  <si>
    <t xml:space="preserve">    Obrigações decorrentes de Ativos Constituídos pela SPE </t>
  </si>
  <si>
    <t xml:space="preserve">    Provisões de PPP </t>
  </si>
  <si>
    <t xml:space="preserve">    Outros Passivos </t>
  </si>
  <si>
    <t xml:space="preserve">  ATOS POTENCIAIS PASSIVOS </t>
  </si>
  <si>
    <t xml:space="preserve">    Obrigações Contratuais </t>
  </si>
  <si>
    <t xml:space="preserve">    Riscos não Provisionados </t>
  </si>
  <si>
    <t xml:space="preserve">    Garantias Concedidas </t>
  </si>
  <si>
    <t xml:space="preserve">    Outros Passivos Contingentes </t>
  </si>
  <si>
    <t>DESPESAS DE PPP</t>
  </si>
  <si>
    <t xml:space="preserve">Despesas de PPP Do Ente Federado, exceto estatais não dependentes - Contratadas (I.1) </t>
  </si>
  <si>
    <t xml:space="preserve">EXERCÍCIO ANTERIOR </t>
  </si>
  <si>
    <t xml:space="preserve">EXERCÍCIO CORRENTE (EC) </t>
  </si>
  <si>
    <t xml:space="preserve">&lt;EC + 1&gt; </t>
  </si>
  <si>
    <t xml:space="preserve">&lt;EC + 2&gt; </t>
  </si>
  <si>
    <t xml:space="preserve">&lt;EC + 3&gt; </t>
  </si>
  <si>
    <t xml:space="preserve">&lt;EC + 4&gt; </t>
  </si>
  <si>
    <t xml:space="preserve">&lt;EC + 5&gt; </t>
  </si>
  <si>
    <t xml:space="preserve">&lt;EC + 6&gt; </t>
  </si>
  <si>
    <t xml:space="preserve">&lt;EC + 7&gt; </t>
  </si>
  <si>
    <t xml:space="preserve">&lt;EC + 8&gt; </t>
  </si>
  <si>
    <t xml:space="preserve">&lt;EC + 9&gt; </t>
  </si>
  <si>
    <t xml:space="preserve">                Rede Municipal de Iluminação Pública </t>
  </si>
  <si>
    <t xml:space="preserve">      Despesas de PPP Do Ente Federado, exceto estatais não dependentes - A contratar (I.2) </t>
  </si>
  <si>
    <t xml:space="preserve">Total das Despesas de PPP </t>
  </si>
  <si>
    <t xml:space="preserve">  TOTAL DAS DESPESAS DE PPP DO ENTE FEDERADO (I) = (I.1 + I.2) </t>
  </si>
  <si>
    <t xml:space="preserve">  TOTAL DAS DESPESAS DE PPP DAS ESTATAIS NÃO-DEPENDENTES (II) = (II.1 + II.2) </t>
  </si>
  <si>
    <t xml:space="preserve">  TOTAL DAS DESPESAS DE PPP (III) = (I + II) </t>
  </si>
  <si>
    <t xml:space="preserve">  RECEITA CORRENTE LÍQUIDA (RCL) (IV) </t>
  </si>
  <si>
    <t xml:space="preserve">  TOTAL DAS DESPESAS CONSIDERADAS PARA O LIMITE / RCL (%) (V) = (III / IV) </t>
  </si>
  <si>
    <t>ANDRÉ VON ZUBEN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</si>
</sst>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#0.00_ ;[Red]\-#,##0.00\ "/>
    <numFmt numFmtId="181" formatCode="#,##0.00;\-#,##0.00"/>
    <numFmt numFmtId="182" formatCode="#,##0.00_ ;\-#,##0.00\ "/>
    <numFmt numFmtId="183" formatCode="#,##0.00;[Red]\-#,##0.00"/>
    <numFmt numFmtId="184" formatCode="#,##0;\-#,##0"/>
    <numFmt numFmtId="185" formatCode="#,##0.00_);[Red]\(#,##0.00\)"/>
  </numFmts>
  <fonts count="67">
    <font>
      <sz val="10"/>
      <name val="Arial"/>
      <charset val="134"/>
    </font>
    <font>
      <sz val="13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9"/>
      <name val="Arial"/>
      <charset val="134"/>
    </font>
    <font>
      <u/>
      <sz val="11"/>
      <name val="Times New Roman"/>
      <charset val="134"/>
    </font>
    <font>
      <sz val="11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8"/>
      <name val="Arial"/>
      <charset val="134"/>
    </font>
    <font>
      <sz val="10"/>
      <name val="Arial"/>
      <charset val="0"/>
    </font>
    <font>
      <sz val="12"/>
      <name val="Times New Roman"/>
      <charset val="0"/>
    </font>
    <font>
      <b/>
      <sz val="10"/>
      <name val="LucidaSansRegular"/>
      <charset val="0"/>
    </font>
    <font>
      <sz val="10"/>
      <name val="LucidaSansRegular"/>
      <charset val="0"/>
    </font>
    <font>
      <sz val="11"/>
      <name val="Arial"/>
      <charset val="0"/>
    </font>
    <font>
      <sz val="12"/>
      <name val="Arial"/>
      <charset val="0"/>
    </font>
    <font>
      <b/>
      <sz val="12"/>
      <name val="LucidaSansRegular"/>
      <charset val="0"/>
    </font>
    <font>
      <sz val="11"/>
      <color indexed="8"/>
      <name val="Arial"/>
      <charset val="0"/>
    </font>
    <font>
      <sz val="12"/>
      <color indexed="8"/>
      <name val="LucidaSansRegular"/>
      <charset val="0"/>
    </font>
    <font>
      <b/>
      <sz val="12"/>
      <color indexed="8"/>
      <name val="LucidaSansRegular"/>
      <charset val="0"/>
    </font>
    <font>
      <b/>
      <sz val="12"/>
      <name val="Arial"/>
      <charset val="0"/>
    </font>
    <font>
      <sz val="12"/>
      <color indexed="8"/>
      <name val="Arial"/>
      <charset val="0"/>
    </font>
    <font>
      <sz val="11"/>
      <name val="Times New Roman"/>
      <charset val="0"/>
    </font>
    <font>
      <b/>
      <sz val="11"/>
      <name val="Times New Roman"/>
      <charset val="134"/>
    </font>
    <font>
      <sz val="8"/>
      <color indexed="12"/>
      <name val="MS Sans Serif"/>
      <charset val="134"/>
    </font>
    <font>
      <sz val="11"/>
      <color indexed="12"/>
      <name val="Times New Roman"/>
      <charset val="134"/>
    </font>
    <font>
      <sz val="11"/>
      <color rgb="FFFF0000"/>
      <name val="Times New Roman"/>
      <charset val="134"/>
    </font>
    <font>
      <sz val="8"/>
      <color indexed="12"/>
      <name val="MS Sans Serif"/>
      <charset val="0"/>
    </font>
    <font>
      <sz val="11"/>
      <color rgb="FF000000"/>
      <name val="Times New Roman"/>
      <charset val="134"/>
    </font>
    <font>
      <b/>
      <sz val="10"/>
      <name val="Times New Roman"/>
      <charset val="134"/>
    </font>
    <font>
      <sz val="11"/>
      <color rgb="FF000000"/>
      <name val="Helvetica"/>
      <charset val="134"/>
    </font>
    <font>
      <sz val="5.25"/>
      <color rgb="FF000000"/>
      <name val="Helvetica"/>
      <charset val="134"/>
    </font>
    <font>
      <sz val="11"/>
      <color indexed="8"/>
      <name val="Times New Roman"/>
      <charset val="134"/>
    </font>
    <font>
      <sz val="10"/>
      <color rgb="FF000000"/>
      <name val="Helvetica"/>
      <charset val="134"/>
    </font>
    <font>
      <b/>
      <sz val="10"/>
      <color rgb="FF000000"/>
      <name val="Arial"/>
      <charset val="1"/>
    </font>
    <font>
      <sz val="10"/>
      <color indexed="12"/>
      <name val="MS Sans Serif"/>
      <charset val="134"/>
    </font>
    <font>
      <b/>
      <sz val="10"/>
      <name val="LucidaSansRegular"/>
      <charset val="134"/>
    </font>
    <font>
      <sz val="10"/>
      <name val="LucidaSansRegular"/>
      <charset val="134"/>
    </font>
    <font>
      <sz val="10"/>
      <color indexed="8"/>
      <name val="LucidaSansRegular"/>
      <charset val="0"/>
    </font>
    <font>
      <sz val="10"/>
      <color indexed="8"/>
      <name val="LucidaSansRegular"/>
      <charset val="134"/>
    </font>
    <font>
      <sz val="8"/>
      <color indexed="8"/>
      <name val="LucidaSansRegular"/>
      <charset val="134"/>
    </font>
    <font>
      <sz val="11"/>
      <color indexed="63"/>
      <name val="Times New Roman"/>
      <charset val="134"/>
    </font>
    <font>
      <sz val="9"/>
      <name val="Times New Roman"/>
      <charset val="134"/>
    </font>
    <font>
      <b/>
      <u/>
      <sz val="9"/>
      <name val="Times New Roman"/>
      <charset val="134"/>
    </font>
    <font>
      <sz val="8"/>
      <name val="Times New Roman"/>
      <charset val="134"/>
    </font>
    <font>
      <b/>
      <sz val="11"/>
      <name val="MS Sans Serif"/>
      <charset val="134"/>
    </font>
    <font>
      <sz val="8"/>
      <name val="MS Sans Serif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31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theme="0" tint="-0.149998474074526"/>
        <bgColor indexed="26"/>
      </patternFill>
    </fill>
    <fill>
      <patternFill patternType="solid">
        <fgColor theme="0" tint="-0.149998474074526"/>
        <bgColor indexed="23"/>
      </patternFill>
    </fill>
    <fill>
      <patternFill patternType="solid">
        <fgColor theme="2" tint="-0.0999786370433668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ill="0" applyBorder="0" applyAlignment="0" applyProtection="0"/>
    <xf numFmtId="177" fontId="47" fillId="0" borderId="0" applyFont="0" applyFill="0" applyBorder="0" applyAlignment="0" applyProtection="0">
      <alignment vertical="center"/>
    </xf>
    <xf numFmtId="9" fontId="0" fillId="0" borderId="0" applyFill="0" applyBorder="0" applyAlignment="0" applyProtection="0"/>
    <xf numFmtId="178" fontId="47" fillId="0" borderId="0" applyFont="0" applyFill="0" applyBorder="0" applyAlignment="0" applyProtection="0">
      <alignment vertical="center"/>
    </xf>
    <xf numFmtId="179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3" borderId="6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2" applyNumberFormat="0" applyFill="0" applyAlignment="0" applyProtection="0">
      <alignment vertical="center"/>
    </xf>
    <xf numFmtId="0" fontId="54" fillId="0" borderId="62" applyNumberFormat="0" applyFill="0" applyAlignment="0" applyProtection="0">
      <alignment vertical="center"/>
    </xf>
    <xf numFmtId="0" fontId="55" fillId="0" borderId="6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4" borderId="64" applyNumberFormat="0" applyAlignment="0" applyProtection="0">
      <alignment vertical="center"/>
    </xf>
    <xf numFmtId="0" fontId="57" fillId="15" borderId="65" applyNumberFormat="0" applyAlignment="0" applyProtection="0">
      <alignment vertical="center"/>
    </xf>
    <xf numFmtId="0" fontId="58" fillId="15" borderId="64" applyNumberFormat="0" applyAlignment="0" applyProtection="0">
      <alignment vertical="center"/>
    </xf>
    <xf numFmtId="0" fontId="59" fillId="16" borderId="66" applyNumberFormat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61" fillId="0" borderId="68" applyNumberFormat="0" applyFill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5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 applyProtection="1">
      <alignment vertical="center"/>
      <protection locked="0"/>
    </xf>
    <xf numFmtId="176" fontId="4" fillId="0" borderId="0" xfId="1" applyFont="1"/>
    <xf numFmtId="176" fontId="3" fillId="0" borderId="0" xfId="0" applyNumberFormat="1" applyFont="1"/>
    <xf numFmtId="180" fontId="0" fillId="0" borderId="0" xfId="0" applyNumberFormat="1"/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76" fontId="0" fillId="0" borderId="5" xfId="1" applyBorder="1" applyAlignment="1">
      <alignment horizontal="right" vertical="top" wrapText="1" indent="1"/>
    </xf>
    <xf numFmtId="176" fontId="0" fillId="0" borderId="5" xfId="1" applyBorder="1" applyAlignment="1" applyProtection="1">
      <alignment vertical="center"/>
      <protection locked="0"/>
    </xf>
    <xf numFmtId="181" fontId="0" fillId="0" borderId="5" xfId="1" applyNumberFormat="1" applyBorder="1" applyAlignment="1">
      <alignment horizontal="right" vertical="distributed" wrapText="1"/>
    </xf>
    <xf numFmtId="4" fontId="0" fillId="0" borderId="5" xfId="0" applyNumberFormat="1" applyBorder="1"/>
    <xf numFmtId="0" fontId="3" fillId="0" borderId="0" xfId="0" applyFont="1" applyAlignment="1">
      <alignment vertical="center" wrapText="1"/>
    </xf>
    <xf numFmtId="181" fontId="3" fillId="0" borderId="0" xfId="0" applyNumberFormat="1" applyFont="1"/>
    <xf numFmtId="181" fontId="3" fillId="0" borderId="0" xfId="0" applyNumberFormat="1" applyFont="1" applyAlignment="1">
      <alignment horizontal="right" vertical="top" wrapText="1" indent="1"/>
    </xf>
    <xf numFmtId="181" fontId="3" fillId="0" borderId="0" xfId="0" applyNumberFormat="1" applyFont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181" fontId="3" fillId="2" borderId="5" xfId="0" applyNumberFormat="1" applyFont="1" applyFill="1" applyBorder="1" applyAlignment="1">
      <alignment horizontal="center" vertical="center" wrapText="1"/>
    </xf>
    <xf numFmtId="181" fontId="3" fillId="0" borderId="5" xfId="0" applyNumberFormat="1" applyFont="1" applyBorder="1" applyAlignment="1">
      <alignment horizontal="center" vertical="center" wrapText="1"/>
    </xf>
    <xf numFmtId="176" fontId="0" fillId="0" borderId="5" xfId="1" applyFont="1" applyBorder="1" applyAlignment="1" applyProtection="1">
      <alignment vertical="center"/>
      <protection locked="0"/>
    </xf>
    <xf numFmtId="176" fontId="4" fillId="0" borderId="5" xfId="1" applyFont="1" applyBorder="1" applyAlignment="1" applyProtection="1">
      <alignment vertical="center"/>
      <protection locked="0"/>
    </xf>
    <xf numFmtId="176" fontId="0" fillId="0" borderId="5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81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81" fontId="7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76" fontId="9" fillId="0" borderId="0" xfId="1" applyFont="1"/>
    <xf numFmtId="176" fontId="0" fillId="0" borderId="0" xfId="1"/>
    <xf numFmtId="176" fontId="0" fillId="0" borderId="0" xfId="0" applyNumberFormat="1"/>
    <xf numFmtId="176" fontId="8" fillId="0" borderId="0" xfId="1" applyFont="1" applyAlignment="1">
      <alignment horizontal="center"/>
    </xf>
    <xf numFmtId="176" fontId="8" fillId="0" borderId="0" xfId="1" applyFont="1" applyAlignment="1"/>
    <xf numFmtId="0" fontId="10" fillId="0" borderId="0" xfId="0" applyFont="1" applyFill="1" applyBorder="1" applyAlignment="1"/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/>
    <xf numFmtId="0" fontId="12" fillId="0" borderId="12" xfId="0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/>
    <xf numFmtId="0" fontId="13" fillId="0" borderId="14" xfId="0" applyFont="1" applyFill="1" applyBorder="1" applyAlignment="1"/>
    <xf numFmtId="0" fontId="13" fillId="0" borderId="15" xfId="0" applyFont="1" applyFill="1" applyBorder="1" applyAlignment="1"/>
    <xf numFmtId="0" fontId="13" fillId="0" borderId="12" xfId="0" applyFont="1" applyFill="1" applyBorder="1" applyAlignment="1">
      <alignment vertical="center" wrapText="1"/>
    </xf>
    <xf numFmtId="181" fontId="10" fillId="0" borderId="16" xfId="0" applyNumberFormat="1" applyFont="1" applyFill="1" applyBorder="1" applyAlignment="1"/>
    <xf numFmtId="181" fontId="10" fillId="0" borderId="12" xfId="0" applyNumberFormat="1" applyFont="1" applyFill="1" applyBorder="1" applyAlignment="1"/>
    <xf numFmtId="0" fontId="13" fillId="0" borderId="17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/>
    <xf numFmtId="4" fontId="10" fillId="0" borderId="18" xfId="0" applyNumberFormat="1" applyFont="1" applyFill="1" applyBorder="1" applyAlignment="1" applyProtection="1">
      <alignment vertical="center"/>
      <protection locked="0"/>
    </xf>
    <xf numFmtId="181" fontId="10" fillId="0" borderId="5" xfId="0" applyNumberFormat="1" applyFont="1" applyFill="1" applyBorder="1" applyAlignment="1" applyProtection="1">
      <alignment vertical="center"/>
      <protection locked="0"/>
    </xf>
    <xf numFmtId="4" fontId="13" fillId="0" borderId="8" xfId="0" applyNumberFormat="1" applyFont="1" applyFill="1" applyBorder="1" applyAlignment="1" applyProtection="1">
      <alignment vertical="center"/>
      <protection locked="0"/>
    </xf>
    <xf numFmtId="4" fontId="13" fillId="0" borderId="12" xfId="0" applyNumberFormat="1" applyFont="1" applyFill="1" applyBorder="1" applyAlignment="1" applyProtection="1">
      <alignment vertical="center"/>
      <protection locked="0"/>
    </xf>
    <xf numFmtId="0" fontId="12" fillId="0" borderId="16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/>
    <xf numFmtId="0" fontId="13" fillId="0" borderId="20" xfId="0" applyFont="1" applyFill="1" applyBorder="1" applyAlignment="1"/>
    <xf numFmtId="0" fontId="13" fillId="0" borderId="12" xfId="0" applyFont="1" applyFill="1" applyBorder="1" applyAlignment="1"/>
    <xf numFmtId="181" fontId="13" fillId="0" borderId="12" xfId="0" applyNumberFormat="1" applyFont="1" applyFill="1" applyBorder="1" applyAlignment="1" applyProtection="1">
      <alignment vertical="center"/>
      <protection locked="0"/>
    </xf>
    <xf numFmtId="4" fontId="10" fillId="0" borderId="0" xfId="0" applyNumberFormat="1" applyFont="1" applyFill="1" applyBorder="1" applyAlignment="1"/>
    <xf numFmtId="181" fontId="10" fillId="0" borderId="21" xfId="0" applyNumberFormat="1" applyFont="1" applyFill="1" applyBorder="1" applyAlignment="1" applyProtection="1">
      <alignment vertical="center"/>
      <protection locked="0"/>
    </xf>
    <xf numFmtId="181" fontId="10" fillId="0" borderId="12" xfId="0" applyNumberFormat="1" applyFont="1" applyFill="1" applyBorder="1" applyAlignment="1" applyProtection="1">
      <alignment vertical="center"/>
      <protection locked="0"/>
    </xf>
    <xf numFmtId="0" fontId="12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/>
    <xf numFmtId="181" fontId="10" fillId="0" borderId="0" xfId="0" applyNumberFormat="1" applyFont="1" applyFill="1" applyBorder="1" applyAlignment="1"/>
    <xf numFmtId="0" fontId="13" fillId="0" borderId="17" xfId="0" applyFont="1" applyFill="1" applyBorder="1" applyAlignment="1">
      <alignment horizontal="center" vertical="center" wrapText="1"/>
    </xf>
    <xf numFmtId="4" fontId="13" fillId="0" borderId="18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181" fontId="15" fillId="0" borderId="0" xfId="0" applyNumberFormat="1" applyFont="1" applyFill="1" applyBorder="1" applyAlignment="1"/>
    <xf numFmtId="0" fontId="15" fillId="0" borderId="24" xfId="0" applyFont="1" applyFill="1" applyBorder="1" applyAlignment="1" applyProtection="1">
      <alignment horizontal="center" vertical="center" wrapText="1"/>
      <protection hidden="1"/>
    </xf>
    <xf numFmtId="0" fontId="15" fillId="0" borderId="8" xfId="0" applyFont="1" applyFill="1" applyBorder="1" applyAlignment="1" applyProtection="1">
      <alignment horizontal="center"/>
      <protection hidden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 applyProtection="1">
      <alignment vertical="center"/>
      <protection locked="0"/>
    </xf>
    <xf numFmtId="4" fontId="13" fillId="0" borderId="25" xfId="0" applyNumberFormat="1" applyFont="1" applyFill="1" applyBorder="1" applyAlignment="1" applyProtection="1">
      <alignment vertical="center"/>
      <protection locked="0"/>
    </xf>
    <xf numFmtId="4" fontId="13" fillId="0" borderId="26" xfId="0" applyNumberFormat="1" applyFont="1" applyFill="1" applyBorder="1" applyAlignment="1" applyProtection="1">
      <alignment vertical="center"/>
      <protection locked="0"/>
    </xf>
    <xf numFmtId="4" fontId="13" fillId="0" borderId="27" xfId="0" applyNumberFormat="1" applyFont="1" applyFill="1" applyBorder="1" applyAlignment="1" applyProtection="1">
      <alignment vertical="center"/>
      <protection locked="0"/>
    </xf>
    <xf numFmtId="0" fontId="12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176" fontId="0" fillId="0" borderId="5" xfId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>
      <alignment horizontal="center"/>
    </xf>
    <xf numFmtId="4" fontId="10" fillId="0" borderId="5" xfId="1" applyNumberFormat="1" applyFont="1" applyBorder="1"/>
    <xf numFmtId="176" fontId="0" fillId="0" borderId="5" xfId="1" applyFill="1" applyBorder="1" applyAlignment="1"/>
    <xf numFmtId="0" fontId="10" fillId="0" borderId="5" xfId="0" applyFont="1" applyFill="1" applyBorder="1" applyAlignment="1"/>
    <xf numFmtId="176" fontId="0" fillId="0" borderId="25" xfId="1" applyFill="1" applyBorder="1" applyAlignment="1"/>
    <xf numFmtId="0" fontId="10" fillId="0" borderId="26" xfId="0" applyFont="1" applyFill="1" applyBorder="1" applyAlignment="1">
      <alignment horizontal="center"/>
    </xf>
    <xf numFmtId="176" fontId="0" fillId="0" borderId="26" xfId="1" applyFill="1" applyBorder="1" applyAlignment="1"/>
    <xf numFmtId="0" fontId="10" fillId="0" borderId="26" xfId="0" applyFont="1" applyFill="1" applyBorder="1" applyAlignment="1"/>
    <xf numFmtId="176" fontId="0" fillId="0" borderId="27" xfId="1" applyFill="1" applyBorder="1" applyAlignment="1"/>
    <xf numFmtId="0" fontId="15" fillId="0" borderId="6" xfId="49" applyFont="1" applyFill="1" applyBorder="1" applyAlignment="1">
      <alignment horizontal="center" vertical="top" wrapText="1"/>
    </xf>
    <xf numFmtId="0" fontId="15" fillId="0" borderId="0" xfId="49" applyFont="1" applyFill="1" applyBorder="1" applyAlignment="1">
      <alignment horizontal="center" vertical="top" wrapText="1"/>
    </xf>
    <xf numFmtId="0" fontId="15" fillId="0" borderId="7" xfId="49" applyFont="1" applyFill="1" applyBorder="1" applyAlignment="1">
      <alignment horizontal="center" vertical="top" wrapText="1"/>
    </xf>
    <xf numFmtId="0" fontId="15" fillId="0" borderId="30" xfId="49" applyFont="1" applyFill="1" applyBorder="1" applyAlignment="1">
      <alignment horizontal="center" wrapText="1"/>
    </xf>
    <xf numFmtId="0" fontId="15" fillId="0" borderId="10" xfId="49" applyFont="1" applyFill="1" applyBorder="1" applyAlignment="1">
      <alignment horizontal="center" wrapText="1"/>
    </xf>
    <xf numFmtId="0" fontId="15" fillId="0" borderId="31" xfId="49" applyFont="1" applyFill="1" applyBorder="1" applyAlignment="1">
      <alignment horizont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vertical="center" wrapText="1"/>
    </xf>
    <xf numFmtId="4" fontId="14" fillId="0" borderId="12" xfId="0" applyNumberFormat="1" applyFont="1" applyFill="1" applyBorder="1" applyAlignment="1">
      <alignment vertical="center"/>
    </xf>
    <xf numFmtId="4" fontId="17" fillId="0" borderId="33" xfId="0" applyNumberFormat="1" applyFont="1" applyFill="1" applyBorder="1" applyAlignment="1" applyProtection="1">
      <alignment vertical="center"/>
      <protection locked="0"/>
    </xf>
    <xf numFmtId="0" fontId="18" fillId="0" borderId="6" xfId="0" applyFont="1" applyFill="1" applyBorder="1" applyAlignment="1">
      <alignment vertical="center" wrapText="1"/>
    </xf>
    <xf numFmtId="4" fontId="18" fillId="0" borderId="0" xfId="0" applyNumberFormat="1" applyFont="1" applyFill="1" applyBorder="1" applyAlignment="1" applyProtection="1">
      <alignment vertical="center"/>
      <protection locked="0"/>
    </xf>
    <xf numFmtId="4" fontId="18" fillId="0" borderId="7" xfId="0" applyNumberFormat="1" applyFont="1" applyFill="1" applyBorder="1" applyAlignment="1" applyProtection="1">
      <alignment vertical="center"/>
      <protection locked="0"/>
    </xf>
    <xf numFmtId="0" fontId="19" fillId="0" borderId="32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 applyProtection="1">
      <alignment horizontal="center" vertical="center"/>
      <protection locked="0"/>
    </xf>
    <xf numFmtId="4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12" fillId="0" borderId="3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/>
    <xf numFmtId="0" fontId="17" fillId="0" borderId="33" xfId="0" applyFont="1" applyFill="1" applyBorder="1" applyAlignment="1"/>
    <xf numFmtId="4" fontId="17" fillId="0" borderId="12" xfId="0" applyNumberFormat="1" applyFont="1" applyFill="1" applyBorder="1" applyAlignment="1" applyProtection="1">
      <alignment vertical="center"/>
      <protection locked="0"/>
    </xf>
    <xf numFmtId="0" fontId="14" fillId="0" borderId="5" xfId="49" applyFont="1" applyFill="1" applyBorder="1" applyAlignment="1">
      <alignment horizontal="left" wrapText="1"/>
    </xf>
    <xf numFmtId="182" fontId="10" fillId="0" borderId="0" xfId="0" applyNumberFormat="1" applyFont="1" applyFill="1" applyBorder="1" applyAlignment="1"/>
    <xf numFmtId="0" fontId="15" fillId="0" borderId="6" xfId="0" applyFont="1" applyFill="1" applyBorder="1" applyAlignment="1"/>
    <xf numFmtId="0" fontId="15" fillId="0" borderId="7" xfId="0" applyFont="1" applyFill="1" applyBorder="1" applyAlignment="1"/>
    <xf numFmtId="0" fontId="20" fillId="0" borderId="32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center" wrapText="1"/>
    </xf>
    <xf numFmtId="0" fontId="21" fillId="0" borderId="35" xfId="0" applyFont="1" applyFill="1" applyBorder="1" applyAlignment="1">
      <alignment vertical="center" wrapText="1"/>
    </xf>
    <xf numFmtId="4" fontId="21" fillId="0" borderId="36" xfId="0" applyNumberFormat="1" applyFont="1" applyFill="1" applyBorder="1" applyAlignment="1" applyProtection="1">
      <alignment vertical="center"/>
      <protection locked="0"/>
    </xf>
    <xf numFmtId="4" fontId="21" fillId="0" borderId="37" xfId="0" applyNumberFormat="1" applyFont="1" applyFill="1" applyBorder="1" applyAlignment="1" applyProtection="1">
      <alignment vertical="center"/>
      <protection locked="0"/>
    </xf>
    <xf numFmtId="183" fontId="10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/>
    <xf numFmtId="0" fontId="3" fillId="0" borderId="1" xfId="0" applyFont="1" applyBorder="1" applyAlignment="1">
      <alignment horizontal="center" vertical="center" wrapText="1"/>
    </xf>
    <xf numFmtId="176" fontId="0" fillId="0" borderId="5" xfId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 wrapText="1"/>
    </xf>
    <xf numFmtId="176" fontId="0" fillId="0" borderId="5" xfId="1" applyBorder="1"/>
    <xf numFmtId="176" fontId="0" fillId="0" borderId="39" xfId="1" applyBorder="1" applyAlignment="1" applyProtection="1">
      <alignment horizontal="right" vertical="center"/>
      <protection locked="0"/>
    </xf>
    <xf numFmtId="176" fontId="0" fillId="0" borderId="5" xfId="1" applyFill="1" applyBorder="1" applyAlignment="1" applyProtection="1">
      <alignment horizontal="right" vertical="center"/>
      <protection locked="0"/>
    </xf>
    <xf numFmtId="0" fontId="3" fillId="0" borderId="6" xfId="0" applyFont="1" applyBorder="1"/>
    <xf numFmtId="176" fontId="3" fillId="0" borderId="0" xfId="1" applyFont="1" applyFill="1" applyBorder="1"/>
    <xf numFmtId="176" fontId="3" fillId="0" borderId="0" xfId="1" applyFont="1" applyBorder="1"/>
    <xf numFmtId="4" fontId="3" fillId="0" borderId="0" xfId="0" applyNumberFormat="1" applyFont="1"/>
    <xf numFmtId="180" fontId="3" fillId="0" borderId="0" xfId="0" applyNumberFormat="1" applyFont="1"/>
    <xf numFmtId="176" fontId="3" fillId="0" borderId="0" xfId="1" applyFont="1"/>
    <xf numFmtId="183" fontId="3" fillId="0" borderId="0" xfId="0" applyNumberFormat="1" applyFont="1"/>
    <xf numFmtId="183" fontId="0" fillId="0" borderId="0" xfId="1" applyNumberFormat="1"/>
    <xf numFmtId="176" fontId="3" fillId="0" borderId="0" xfId="1" applyFont="1" applyBorder="1" applyAlignment="1">
      <alignment wrapText="1"/>
    </xf>
    <xf numFmtId="181" fontId="3" fillId="0" borderId="7" xfId="0" applyNumberFormat="1" applyFont="1" applyBorder="1" applyAlignment="1">
      <alignment wrapText="1"/>
    </xf>
    <xf numFmtId="0" fontId="3" fillId="0" borderId="7" xfId="0" applyFont="1" applyBorder="1"/>
    <xf numFmtId="4" fontId="8" fillId="0" borderId="0" xfId="0" applyNumberFormat="1" applyFont="1"/>
    <xf numFmtId="0" fontId="0" fillId="0" borderId="0" xfId="49"/>
    <xf numFmtId="183" fontId="3" fillId="0" borderId="0" xfId="49" applyNumberFormat="1" applyFont="1"/>
    <xf numFmtId="0" fontId="2" fillId="0" borderId="1" xfId="49" applyFont="1" applyBorder="1" applyAlignment="1">
      <alignment horizontal="center" vertical="distributed"/>
    </xf>
    <xf numFmtId="0" fontId="2" fillId="0" borderId="2" xfId="49" applyFont="1" applyBorder="1" applyAlignment="1">
      <alignment horizontal="center" vertical="distributed"/>
    </xf>
    <xf numFmtId="0" fontId="2" fillId="0" borderId="3" xfId="49" applyFont="1" applyBorder="1" applyAlignment="1">
      <alignment horizontal="center" vertical="distributed"/>
    </xf>
    <xf numFmtId="176" fontId="0" fillId="0" borderId="0" xfId="1" applyBorder="1" applyAlignment="1">
      <alignment vertical="distributed"/>
    </xf>
    <xf numFmtId="0" fontId="2" fillId="0" borderId="0" xfId="49" applyFont="1" applyBorder="1" applyAlignment="1">
      <alignment vertical="distributed"/>
    </xf>
    <xf numFmtId="0" fontId="2" fillId="0" borderId="0" xfId="49" applyFont="1" applyAlignment="1">
      <alignment vertical="distributed"/>
    </xf>
    <xf numFmtId="0" fontId="3" fillId="3" borderId="40" xfId="49" applyFont="1" applyFill="1" applyBorder="1" applyAlignment="1">
      <alignment horizontal="center" vertical="center" wrapText="1"/>
    </xf>
    <xf numFmtId="183" fontId="3" fillId="3" borderId="39" xfId="49" applyNumberFormat="1" applyFont="1" applyFill="1" applyBorder="1" applyAlignment="1">
      <alignment horizontal="center" vertical="center" wrapText="1"/>
    </xf>
    <xf numFmtId="183" fontId="3" fillId="3" borderId="39" xfId="49" applyNumberFormat="1" applyFont="1" applyFill="1" applyBorder="1" applyAlignment="1">
      <alignment horizontal="center" vertical="distributed" wrapText="1"/>
    </xf>
    <xf numFmtId="183" fontId="3" fillId="0" borderId="0" xfId="49" applyNumberFormat="1" applyFont="1" applyAlignment="1">
      <alignment horizontal="center" vertical="distributed" wrapText="1"/>
    </xf>
    <xf numFmtId="183" fontId="24" fillId="0" borderId="0" xfId="0" applyNumberFormat="1" applyFont="1" applyAlignment="1">
      <alignment horizontal="right"/>
    </xf>
    <xf numFmtId="0" fontId="3" fillId="3" borderId="1" xfId="49" applyFont="1" applyFill="1" applyBorder="1" applyAlignment="1">
      <alignment horizontal="center" vertical="center" wrapText="1"/>
    </xf>
    <xf numFmtId="0" fontId="3" fillId="3" borderId="41" xfId="49" applyFont="1" applyFill="1" applyBorder="1" applyAlignment="1">
      <alignment horizontal="center" vertical="center" wrapText="1"/>
    </xf>
    <xf numFmtId="183" fontId="3" fillId="3" borderId="4" xfId="49" applyNumberFormat="1" applyFont="1" applyFill="1" applyBorder="1" applyAlignment="1">
      <alignment horizontal="center" vertical="center" wrapText="1"/>
    </xf>
    <xf numFmtId="0" fontId="3" fillId="0" borderId="5" xfId="49" applyFont="1" applyBorder="1"/>
    <xf numFmtId="183" fontId="3" fillId="0" borderId="5" xfId="49" applyNumberFormat="1" applyFont="1" applyBorder="1"/>
    <xf numFmtId="176" fontId="0" fillId="0" borderId="0" xfId="1" applyFill="1" applyBorder="1" applyAlignment="1" applyProtection="1"/>
    <xf numFmtId="176" fontId="0" fillId="0" borderId="0" xfId="1" applyAlignment="1">
      <alignment horizontal="right"/>
    </xf>
    <xf numFmtId="180" fontId="0" fillId="0" borderId="0" xfId="49" applyNumberFormat="1"/>
    <xf numFmtId="0" fontId="3" fillId="0" borderId="5" xfId="49" applyFont="1" applyBorder="1" applyAlignment="1">
      <alignment horizontal="left" indent="2"/>
    </xf>
    <xf numFmtId="183" fontId="3" fillId="0" borderId="5" xfId="0" applyNumberFormat="1" applyFont="1" applyBorder="1"/>
    <xf numFmtId="176" fontId="0" fillId="0" borderId="0" xfId="1" applyAlignment="1">
      <alignment horizontal="left"/>
    </xf>
    <xf numFmtId="183" fontId="3" fillId="0" borderId="5" xfId="49" applyNumberFormat="1" applyFont="1" applyBorder="1" applyAlignment="1">
      <alignment horizontal="right"/>
    </xf>
    <xf numFmtId="183" fontId="3" fillId="0" borderId="0" xfId="49" applyNumberFormat="1" applyFont="1" applyAlignment="1">
      <alignment horizontal="right"/>
    </xf>
    <xf numFmtId="0" fontId="3" fillId="0" borderId="5" xfId="49" applyFont="1" applyBorder="1" applyAlignment="1">
      <alignment horizontal="left" vertical="center" indent="2"/>
    </xf>
    <xf numFmtId="176" fontId="0" fillId="0" borderId="0" xfId="1" applyFill="1" applyBorder="1" applyAlignment="1" applyProtection="1">
      <alignment horizontal="right"/>
    </xf>
    <xf numFmtId="183" fontId="25" fillId="0" borderId="0" xfId="49" applyNumberFormat="1" applyFont="1" applyAlignment="1">
      <alignment horizontal="right"/>
    </xf>
    <xf numFmtId="0" fontId="3" fillId="0" borderId="5" xfId="49" applyFont="1" applyBorder="1" applyAlignment="1">
      <alignment vertical="center"/>
    </xf>
    <xf numFmtId="183" fontId="3" fillId="0" borderId="39" xfId="49" applyNumberFormat="1" applyFont="1" applyBorder="1"/>
    <xf numFmtId="176" fontId="3" fillId="0" borderId="39" xfId="1" applyFont="1" applyFill="1" applyBorder="1" applyAlignment="1"/>
    <xf numFmtId="183" fontId="0" fillId="0" borderId="0" xfId="49" applyNumberFormat="1"/>
    <xf numFmtId="176" fontId="0" fillId="0" borderId="0" xfId="49" applyNumberFormat="1"/>
    <xf numFmtId="180" fontId="26" fillId="0" borderId="0" xfId="49" applyNumberFormat="1" applyFont="1"/>
    <xf numFmtId="0" fontId="3" fillId="0" borderId="5" xfId="49" applyFont="1" applyBorder="1" applyAlignment="1">
      <alignment vertical="center" wrapText="1"/>
    </xf>
    <xf numFmtId="176" fontId="27" fillId="0" borderId="0" xfId="1" applyFont="1" applyFill="1" applyBorder="1" applyAlignment="1">
      <alignment horizontal="right"/>
    </xf>
    <xf numFmtId="0" fontId="3" fillId="4" borderId="5" xfId="49" applyFont="1" applyFill="1" applyBorder="1"/>
    <xf numFmtId="183" fontId="3" fillId="5" borderId="5" xfId="49" applyNumberFormat="1" applyFont="1" applyFill="1" applyBorder="1"/>
    <xf numFmtId="4" fontId="0" fillId="0" borderId="0" xfId="49" applyNumberFormat="1"/>
    <xf numFmtId="0" fontId="8" fillId="0" borderId="0" xfId="49" applyFont="1"/>
    <xf numFmtId="0" fontId="3" fillId="4" borderId="5" xfId="49" applyFont="1" applyFill="1" applyBorder="1" applyAlignment="1">
      <alignment horizontal="center" vertical="center"/>
    </xf>
    <xf numFmtId="183" fontId="3" fillId="3" borderId="5" xfId="49" applyNumberFormat="1" applyFont="1" applyFill="1" applyBorder="1" applyAlignment="1">
      <alignment horizontal="center" vertical="center" wrapText="1"/>
    </xf>
    <xf numFmtId="183" fontId="3" fillId="6" borderId="5" xfId="49" applyNumberFormat="1" applyFont="1" applyFill="1" applyBorder="1" applyAlignment="1">
      <alignment horizontal="center" vertical="center" wrapText="1"/>
    </xf>
    <xf numFmtId="183" fontId="3" fillId="6" borderId="5" xfId="49" applyNumberFormat="1" applyFont="1" applyFill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39" xfId="0" applyNumberFormat="1" applyFont="1" applyBorder="1"/>
    <xf numFmtId="180" fontId="3" fillId="0" borderId="5" xfId="49" applyNumberFormat="1" applyFont="1" applyBorder="1"/>
    <xf numFmtId="4" fontId="28" fillId="0" borderId="0" xfId="0" applyNumberFormat="1" applyFont="1"/>
    <xf numFmtId="183" fontId="3" fillId="7" borderId="5" xfId="49" applyNumberFormat="1" applyFont="1" applyFill="1" applyBorder="1"/>
    <xf numFmtId="0" fontId="3" fillId="0" borderId="5" xfId="49" applyFont="1" applyBorder="1" applyAlignment="1">
      <alignment horizontal="left" vertical="center"/>
    </xf>
    <xf numFmtId="0" fontId="3" fillId="5" borderId="5" xfId="49" applyFont="1" applyFill="1" applyBorder="1" applyAlignment="1">
      <alignment vertical="center"/>
    </xf>
    <xf numFmtId="0" fontId="3" fillId="5" borderId="5" xfId="49" applyFont="1" applyFill="1" applyBorder="1" applyAlignment="1">
      <alignment vertical="center" wrapText="1"/>
    </xf>
    <xf numFmtId="0" fontId="29" fillId="0" borderId="0" xfId="49" applyFont="1"/>
    <xf numFmtId="181" fontId="3" fillId="5" borderId="5" xfId="49" applyNumberFormat="1" applyFont="1" applyFill="1" applyBorder="1"/>
    <xf numFmtId="4" fontId="30" fillId="0" borderId="0" xfId="0" applyNumberFormat="1" applyFont="1"/>
    <xf numFmtId="4" fontId="31" fillId="0" borderId="0" xfId="0" applyNumberFormat="1" applyFont="1"/>
    <xf numFmtId="183" fontId="26" fillId="0" borderId="0" xfId="49" applyNumberFormat="1" applyFont="1"/>
    <xf numFmtId="4" fontId="32" fillId="0" borderId="0" xfId="49" applyNumberFormat="1" applyFont="1" applyAlignment="1" applyProtection="1">
      <alignment vertical="center"/>
      <protection locked="0"/>
    </xf>
    <xf numFmtId="0" fontId="23" fillId="0" borderId="5" xfId="49" applyFont="1" applyBorder="1"/>
    <xf numFmtId="3" fontId="3" fillId="4" borderId="5" xfId="49" applyNumberFormat="1" applyFont="1" applyFill="1" applyBorder="1" applyAlignment="1">
      <alignment horizontal="center" vertical="center"/>
    </xf>
    <xf numFmtId="184" fontId="3" fillId="4" borderId="38" xfId="49" applyNumberFormat="1" applyFont="1" applyFill="1" applyBorder="1" applyAlignment="1">
      <alignment horizontal="center"/>
    </xf>
    <xf numFmtId="183" fontId="3" fillId="0" borderId="0" xfId="1" applyNumberFormat="1" applyFont="1" applyFill="1" applyBorder="1" applyAlignment="1">
      <alignment horizontal="right"/>
    </xf>
    <xf numFmtId="184" fontId="3" fillId="4" borderId="4" xfId="49" applyNumberFormat="1" applyFont="1" applyFill="1" applyBorder="1" applyAlignment="1">
      <alignment horizontal="center"/>
    </xf>
    <xf numFmtId="0" fontId="0" fillId="0" borderId="5" xfId="0" applyFont="1" applyBorder="1"/>
    <xf numFmtId="184" fontId="3" fillId="0" borderId="5" xfId="49" applyNumberFormat="1" applyFont="1" applyBorder="1" applyAlignment="1">
      <alignment horizontal="center"/>
    </xf>
    <xf numFmtId="0" fontId="0" fillId="0" borderId="0" xfId="0" applyFont="1"/>
    <xf numFmtId="184" fontId="3" fillId="0" borderId="0" xfId="49" applyNumberFormat="1" applyFont="1" applyAlignment="1">
      <alignment horizontal="center"/>
    </xf>
    <xf numFmtId="0" fontId="32" fillId="4" borderId="5" xfId="0" applyFont="1" applyFill="1" applyBorder="1" applyAlignment="1">
      <alignment vertical="center" wrapText="1"/>
    </xf>
    <xf numFmtId="184" fontId="3" fillId="4" borderId="5" xfId="49" applyNumberFormat="1" applyFont="1" applyFill="1" applyBorder="1" applyAlignment="1">
      <alignment horizontal="center"/>
    </xf>
    <xf numFmtId="0" fontId="32" fillId="0" borderId="5" xfId="0" applyFont="1" applyBorder="1" applyAlignment="1">
      <alignment vertical="center" wrapText="1"/>
    </xf>
    <xf numFmtId="4" fontId="33" fillId="0" borderId="0" xfId="0" applyNumberFormat="1" applyFont="1"/>
    <xf numFmtId="0" fontId="32" fillId="0" borderId="42" xfId="0" applyFont="1" applyBorder="1" applyAlignment="1">
      <alignment vertical="center" wrapText="1"/>
    </xf>
    <xf numFmtId="0" fontId="32" fillId="0" borderId="42" xfId="0" applyFont="1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185" fontId="34" fillId="0" borderId="0" xfId="0" applyNumberFormat="1" applyFont="1"/>
    <xf numFmtId="183" fontId="35" fillId="0" borderId="0" xfId="0" applyNumberFormat="1" applyFont="1" applyAlignment="1">
      <alignment horizontal="right"/>
    </xf>
    <xf numFmtId="183" fontId="3" fillId="0" borderId="0" xfId="49" applyNumberFormat="1" applyFont="1" applyAlignment="1">
      <alignment horizontal="center"/>
    </xf>
    <xf numFmtId="183" fontId="8" fillId="0" borderId="0" xfId="49" applyNumberFormat="1" applyFont="1"/>
    <xf numFmtId="183" fontId="3" fillId="0" borderId="5" xfId="0" applyNumberFormat="1" applyFont="1" applyBorder="1" applyAlignment="1">
      <alignment horizontal="right"/>
    </xf>
    <xf numFmtId="183" fontId="3" fillId="0" borderId="0" xfId="49" applyNumberFormat="1" applyFont="1" applyBorder="1"/>
    <xf numFmtId="183" fontId="0" fillId="0" borderId="0" xfId="0" applyNumberFormat="1"/>
    <xf numFmtId="183" fontId="24" fillId="0" borderId="0" xfId="0" applyNumberFormat="1" applyFont="1" applyBorder="1" applyAlignment="1">
      <alignment horizontal="right"/>
    </xf>
    <xf numFmtId="0" fontId="3" fillId="4" borderId="5" xfId="0" applyFont="1" applyFill="1" applyBorder="1" applyAlignment="1">
      <alignment vertical="center" wrapText="1"/>
    </xf>
    <xf numFmtId="4" fontId="3" fillId="4" borderId="5" xfId="0" applyNumberFormat="1" applyFont="1" applyFill="1" applyBorder="1" applyAlignment="1" applyProtection="1">
      <alignment vertical="center"/>
      <protection locked="0"/>
    </xf>
    <xf numFmtId="183" fontId="24" fillId="0" borderId="0" xfId="0" applyNumberFormat="1" applyFont="1" applyBorder="1" applyAlignment="1">
      <alignment horizontal="left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4" fontId="3" fillId="0" borderId="7" xfId="0" applyNumberFormat="1" applyFont="1" applyBorder="1" applyAlignment="1" applyProtection="1">
      <alignment vertical="center"/>
      <protection locked="0"/>
    </xf>
    <xf numFmtId="0" fontId="3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vertical="center" wrapText="1"/>
    </xf>
    <xf numFmtId="0" fontId="0" fillId="0" borderId="6" xfId="0" applyFont="1" applyBorder="1"/>
    <xf numFmtId="181" fontId="2" fillId="0" borderId="0" xfId="0" applyNumberFormat="1" applyFont="1"/>
    <xf numFmtId="4" fontId="2" fillId="0" borderId="0" xfId="0" applyNumberFormat="1" applyFont="1"/>
    <xf numFmtId="0" fontId="0" fillId="0" borderId="0" xfId="49" applyAlignment="1">
      <alignment horizontal="center"/>
    </xf>
    <xf numFmtId="49" fontId="3" fillId="0" borderId="41" xfId="49" applyNumberFormat="1" applyFont="1" applyBorder="1" applyAlignment="1">
      <alignment horizontal="center" wrapText="1"/>
    </xf>
    <xf numFmtId="49" fontId="3" fillId="0" borderId="43" xfId="49" applyNumberFormat="1" applyFont="1" applyBorder="1" applyAlignment="1">
      <alignment horizontal="center" wrapText="1"/>
    </xf>
    <xf numFmtId="49" fontId="3" fillId="0" borderId="44" xfId="49" applyNumberFormat="1" applyFont="1" applyBorder="1" applyAlignment="1">
      <alignment horizontal="center" wrapText="1"/>
    </xf>
    <xf numFmtId="0" fontId="3" fillId="0" borderId="40" xfId="49" applyFont="1" applyBorder="1" applyAlignment="1">
      <alignment horizontal="center" wrapText="1"/>
    </xf>
    <xf numFmtId="0" fontId="3" fillId="0" borderId="45" xfId="49" applyFont="1" applyBorder="1" applyAlignment="1">
      <alignment horizontal="center" wrapText="1"/>
    </xf>
    <xf numFmtId="0" fontId="3" fillId="0" borderId="46" xfId="49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5" xfId="1" applyFont="1" applyBorder="1"/>
    <xf numFmtId="176" fontId="0" fillId="0" borderId="0" xfId="0" applyNumberFormat="1" applyFill="1"/>
    <xf numFmtId="176" fontId="0" fillId="0" borderId="0" xfId="1" applyFill="1"/>
    <xf numFmtId="0" fontId="38" fillId="0" borderId="22" xfId="0" applyFont="1" applyFill="1" applyBorder="1" applyAlignment="1">
      <alignment vertical="center" wrapText="1"/>
    </xf>
    <xf numFmtId="176" fontId="3" fillId="0" borderId="5" xfId="1" applyFont="1" applyBorder="1" applyAlignment="1" applyProtection="1">
      <alignment vertical="center"/>
      <protection locked="0"/>
    </xf>
    <xf numFmtId="0" fontId="0" fillId="0" borderId="0" xfId="0" applyFill="1"/>
    <xf numFmtId="176" fontId="3" fillId="0" borderId="5" xfId="1" applyFont="1" applyFill="1" applyBorder="1" applyAlignment="1" applyProtection="1">
      <alignment vertical="center"/>
      <protection locked="0"/>
    </xf>
    <xf numFmtId="4" fontId="39" fillId="0" borderId="22" xfId="49" applyNumberFormat="1" applyFont="1" applyBorder="1" applyAlignment="1" applyProtection="1">
      <alignment vertical="center"/>
      <protection locked="0"/>
    </xf>
    <xf numFmtId="0" fontId="23" fillId="0" borderId="5" xfId="0" applyFont="1" applyBorder="1" applyAlignment="1">
      <alignment vertical="center" wrapText="1"/>
    </xf>
    <xf numFmtId="4" fontId="0" fillId="0" borderId="0" xfId="0" applyNumberFormat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40" fillId="0" borderId="22" xfId="49" applyNumberFormat="1" applyFont="1" applyBorder="1" applyAlignment="1" applyProtection="1">
      <alignment vertical="center"/>
      <protection locked="0"/>
    </xf>
    <xf numFmtId="176" fontId="3" fillId="0" borderId="5" xfId="1" applyFont="1" applyBorder="1" applyAlignment="1" applyProtection="1">
      <alignment horizontal="center" vertical="center"/>
      <protection locked="0"/>
    </xf>
    <xf numFmtId="176" fontId="3" fillId="0" borderId="0" xfId="1" applyFont="1" applyFill="1"/>
    <xf numFmtId="0" fontId="3" fillId="0" borderId="4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76" fontId="3" fillId="0" borderId="5" xfId="1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176" fontId="0" fillId="0" borderId="22" xfId="1" applyFill="1" applyBorder="1" applyAlignment="1" applyProtection="1">
      <alignment vertical="center"/>
      <protection locked="0"/>
    </xf>
    <xf numFmtId="176" fontId="3" fillId="0" borderId="38" xfId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1" xfId="1" applyFont="1" applyBorder="1" applyAlignment="1" applyProtection="1">
      <alignment horizontal="center" vertical="center"/>
      <protection locked="0"/>
    </xf>
    <xf numFmtId="176" fontId="3" fillId="0" borderId="3" xfId="1" applyFont="1" applyBorder="1" applyAlignment="1" applyProtection="1">
      <alignment horizontal="center" vertical="center"/>
      <protection locked="0"/>
    </xf>
    <xf numFmtId="176" fontId="6" fillId="0" borderId="5" xfId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176" fontId="0" fillId="0" borderId="5" xfId="1" applyBorder="1" applyAlignment="1">
      <alignment horizontal="center"/>
    </xf>
    <xf numFmtId="176" fontId="0" fillId="0" borderId="5" xfId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4" fontId="32" fillId="0" borderId="5" xfId="0" applyNumberFormat="1" applyFont="1" applyBorder="1" applyAlignment="1" applyProtection="1">
      <alignment vertical="center"/>
      <protection locked="0"/>
    </xf>
    <xf numFmtId="4" fontId="32" fillId="0" borderId="5" xfId="51" applyNumberFormat="1" applyFont="1" applyBorder="1" applyAlignment="1" applyProtection="1">
      <alignment vertical="center"/>
      <protection locked="0"/>
    </xf>
    <xf numFmtId="4" fontId="3" fillId="0" borderId="41" xfId="0" applyNumberFormat="1" applyFont="1" applyBorder="1" applyAlignment="1" applyProtection="1">
      <alignment vertical="center"/>
      <protection locked="0"/>
    </xf>
    <xf numFmtId="4" fontId="3" fillId="0" borderId="44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176" fontId="0" fillId="0" borderId="0" xfId="1" applyAlignment="1" applyProtection="1">
      <alignment horizontal="center" vertical="center"/>
      <protection locked="0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/>
    <xf numFmtId="0" fontId="13" fillId="0" borderId="0" xfId="0" applyFont="1" applyFill="1" applyBorder="1" applyAlignment="1"/>
    <xf numFmtId="0" fontId="13" fillId="0" borderId="5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13" fillId="0" borderId="5" xfId="0" applyFont="1" applyFill="1" applyBorder="1" applyAlignment="1">
      <alignment vertical="center" wrapText="1"/>
    </xf>
    <xf numFmtId="4" fontId="32" fillId="0" borderId="0" xfId="0" applyNumberFormat="1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6" fontId="0" fillId="0" borderId="5" xfId="1" applyBorder="1" applyAlignment="1">
      <alignment horizontal="right"/>
    </xf>
    <xf numFmtId="176" fontId="0" fillId="0" borderId="5" xfId="1" applyBorder="1" applyAlignment="1" applyProtection="1">
      <alignment horizontal="right"/>
      <protection hidden="1"/>
    </xf>
    <xf numFmtId="176" fontId="0" fillId="3" borderId="5" xfId="1" applyFill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distributed"/>
    </xf>
    <xf numFmtId="0" fontId="41" fillId="0" borderId="5" xfId="0" applyFont="1" applyBorder="1" applyAlignment="1">
      <alignment vertical="distributed" wrapText="1"/>
    </xf>
    <xf numFmtId="0" fontId="23" fillId="0" borderId="28" xfId="0" applyFont="1" applyBorder="1" applyAlignment="1">
      <alignment vertical="distributed" wrapText="1"/>
    </xf>
    <xf numFmtId="0" fontId="3" fillId="0" borderId="1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6" fontId="0" fillId="0" borderId="28" xfId="1" applyBorder="1"/>
    <xf numFmtId="0" fontId="23" fillId="0" borderId="16" xfId="0" applyFont="1" applyBorder="1" applyAlignment="1">
      <alignment vertical="center" wrapText="1"/>
    </xf>
    <xf numFmtId="176" fontId="0" fillId="0" borderId="16" xfId="1" applyBorder="1" applyAlignment="1" applyProtection="1">
      <alignment horizontal="right"/>
      <protection hidden="1"/>
    </xf>
    <xf numFmtId="176" fontId="0" fillId="0" borderId="24" xfId="1" applyBorder="1" applyAlignment="1" applyProtection="1">
      <alignment horizontal="right"/>
      <protection hidden="1"/>
    </xf>
    <xf numFmtId="181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181" fontId="3" fillId="0" borderId="5" xfId="0" applyNumberFormat="1" applyFont="1" applyBorder="1" applyAlignment="1" applyProtection="1">
      <alignment horizontal="right"/>
      <protection hidden="1"/>
    </xf>
    <xf numFmtId="181" fontId="3" fillId="0" borderId="5" xfId="0" applyNumberFormat="1" applyFont="1" applyBorder="1"/>
    <xf numFmtId="181" fontId="3" fillId="0" borderId="5" xfId="1" applyNumberFormat="1" applyFont="1" applyBorder="1"/>
    <xf numFmtId="0" fontId="23" fillId="0" borderId="5" xfId="0" applyFont="1" applyBorder="1" applyAlignment="1">
      <alignment horizontal="center"/>
    </xf>
    <xf numFmtId="181" fontId="8" fillId="0" borderId="5" xfId="0" applyNumberFormat="1" applyFont="1" applyBorder="1"/>
    <xf numFmtId="176" fontId="0" fillId="0" borderId="5" xfId="1" applyFill="1" applyBorder="1" applyAlignment="1">
      <alignment horizontal="right"/>
    </xf>
    <xf numFmtId="176" fontId="0" fillId="0" borderId="4" xfId="1" applyBorder="1" applyAlignment="1" applyProtection="1">
      <alignment horizontal="right"/>
      <protection hidden="1"/>
    </xf>
    <xf numFmtId="176" fontId="0" fillId="0" borderId="38" xfId="1" applyBorder="1" applyAlignment="1" applyProtection="1">
      <alignment horizontal="right"/>
      <protection hidden="1"/>
    </xf>
    <xf numFmtId="181" fontId="23" fillId="0" borderId="5" xfId="0" applyNumberFormat="1" applyFont="1" applyBorder="1" applyAlignment="1">
      <alignment horizontal="center"/>
    </xf>
    <xf numFmtId="181" fontId="23" fillId="0" borderId="5" xfId="0" applyNumberFormat="1" applyFont="1" applyBorder="1"/>
    <xf numFmtId="176" fontId="8" fillId="0" borderId="0" xfId="0" applyNumberFormat="1" applyFont="1"/>
    <xf numFmtId="0" fontId="4" fillId="0" borderId="0" xfId="0" applyFont="1"/>
    <xf numFmtId="181" fontId="42" fillId="0" borderId="0" xfId="1" applyNumberFormat="1" applyFont="1"/>
    <xf numFmtId="181" fontId="4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1" fontId="42" fillId="0" borderId="5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181" fontId="42" fillId="0" borderId="5" xfId="1" applyNumberFormat="1" applyFont="1" applyBorder="1" applyAlignment="1">
      <alignment horizontal="center" vertical="center"/>
    </xf>
    <xf numFmtId="0" fontId="0" fillId="0" borderId="6" xfId="0" applyBorder="1"/>
    <xf numFmtId="0" fontId="43" fillId="0" borderId="0" xfId="0" applyFont="1" applyAlignment="1">
      <alignment vertical="center"/>
    </xf>
    <xf numFmtId="181" fontId="42" fillId="0" borderId="0" xfId="1" applyNumberFormat="1" applyFont="1" applyBorder="1"/>
    <xf numFmtId="0" fontId="42" fillId="0" borderId="1" xfId="0" applyFont="1" applyBorder="1" applyAlignment="1">
      <alignment horizontal="center" vertical="distributed"/>
    </xf>
    <xf numFmtId="0" fontId="42" fillId="0" borderId="3" xfId="0" applyFont="1" applyBorder="1" applyAlignment="1">
      <alignment horizontal="center" vertical="distributed"/>
    </xf>
    <xf numFmtId="181" fontId="3" fillId="0" borderId="38" xfId="1" applyNumberFormat="1" applyFont="1" applyBorder="1"/>
    <xf numFmtId="181" fontId="3" fillId="0" borderId="38" xfId="0" applyNumberFormat="1" applyFont="1" applyBorder="1"/>
    <xf numFmtId="0" fontId="2" fillId="0" borderId="38" xfId="0" applyFont="1" applyBorder="1"/>
    <xf numFmtId="0" fontId="42" fillId="0" borderId="41" xfId="0" applyFont="1" applyBorder="1" applyAlignment="1">
      <alignment vertical="center"/>
    </xf>
    <xf numFmtId="181" fontId="3" fillId="0" borderId="44" xfId="0" applyNumberFormat="1" applyFont="1" applyBorder="1"/>
    <xf numFmtId="0" fontId="0" fillId="0" borderId="4" xfId="0" applyBorder="1" applyAlignment="1">
      <alignment horizontal="center"/>
    </xf>
    <xf numFmtId="0" fontId="42" fillId="0" borderId="40" xfId="0" applyFont="1" applyBorder="1" applyAlignment="1">
      <alignment horizontal="left" vertical="center"/>
    </xf>
    <xf numFmtId="181" fontId="8" fillId="0" borderId="4" xfId="1" applyNumberFormat="1" applyFont="1" applyFill="1" applyBorder="1" applyAlignment="1">
      <alignment horizontal="right"/>
    </xf>
    <xf numFmtId="181" fontId="8" fillId="0" borderId="6" xfId="0" applyNumberFormat="1" applyFont="1" applyBorder="1"/>
    <xf numFmtId="181" fontId="8" fillId="0" borderId="39" xfId="0" applyNumberFormat="1" applyFont="1" applyBorder="1"/>
    <xf numFmtId="181" fontId="8" fillId="0" borderId="0" xfId="0" applyNumberFormat="1" applyFont="1"/>
    <xf numFmtId="181" fontId="3" fillId="0" borderId="43" xfId="0" applyNumberFormat="1" applyFont="1" applyBorder="1"/>
    <xf numFmtId="0" fontId="0" fillId="0" borderId="39" xfId="0" applyBorder="1" applyAlignment="1">
      <alignment horizontal="center"/>
    </xf>
    <xf numFmtId="0" fontId="42" fillId="0" borderId="6" xfId="0" applyFont="1" applyBorder="1" applyAlignment="1">
      <alignment horizontal="left" vertical="center"/>
    </xf>
    <xf numFmtId="181" fontId="8" fillId="0" borderId="39" xfId="1" applyNumberFormat="1" applyFont="1" applyFill="1" applyBorder="1" applyAlignment="1">
      <alignment horizontal="right"/>
    </xf>
    <xf numFmtId="181" fontId="8" fillId="0" borderId="0" xfId="1" applyNumberFormat="1" applyFont="1" applyFill="1" applyBorder="1" applyAlignment="1">
      <alignment horizontal="right"/>
    </xf>
    <xf numFmtId="181" fontId="8" fillId="0" borderId="39" xfId="0" applyNumberFormat="1" applyFont="1" applyBorder="1" applyAlignment="1">
      <alignment horizontal="right"/>
    </xf>
    <xf numFmtId="181" fontId="8" fillId="0" borderId="0" xfId="0" applyNumberFormat="1" applyFont="1" applyAlignment="1">
      <alignment horizontal="right"/>
    </xf>
    <xf numFmtId="4" fontId="8" fillId="0" borderId="39" xfId="0" applyNumberFormat="1" applyFont="1" applyBorder="1"/>
    <xf numFmtId="0" fontId="0" fillId="0" borderId="4" xfId="0" applyBorder="1"/>
    <xf numFmtId="181" fontId="8" fillId="0" borderId="4" xfId="1" applyNumberFormat="1" applyFont="1" applyBorder="1"/>
    <xf numFmtId="181" fontId="8" fillId="0" borderId="45" xfId="0" applyNumberFormat="1" applyFont="1" applyBorder="1"/>
    <xf numFmtId="181" fontId="8" fillId="0" borderId="4" xfId="0" applyNumberFormat="1" applyFont="1" applyBorder="1"/>
    <xf numFmtId="181" fontId="3" fillId="0" borderId="41" xfId="1" applyNumberFormat="1" applyFont="1" applyBorder="1"/>
    <xf numFmtId="181" fontId="8" fillId="0" borderId="6" xfId="1" applyNumberFormat="1" applyFont="1" applyFill="1" applyBorder="1" applyAlignment="1">
      <alignment horizontal="right"/>
    </xf>
    <xf numFmtId="181" fontId="8" fillId="0" borderId="40" xfId="1" applyNumberFormat="1" applyFont="1" applyBorder="1"/>
    <xf numFmtId="181" fontId="8" fillId="0" borderId="4" xfId="0" applyNumberFormat="1" applyFont="1" applyBorder="1" applyAlignment="1">
      <alignment horizontal="right"/>
    </xf>
    <xf numFmtId="181" fontId="8" fillId="0" borderId="40" xfId="1" applyNumberFormat="1" applyFont="1" applyFill="1" applyBorder="1" applyAlignment="1">
      <alignment horizontal="right"/>
    </xf>
    <xf numFmtId="181" fontId="3" fillId="0" borderId="6" xfId="1" applyNumberFormat="1" applyFont="1" applyBorder="1"/>
    <xf numFmtId="176" fontId="8" fillId="0" borderId="4" xfId="1" applyFont="1" applyBorder="1"/>
    <xf numFmtId="0" fontId="2" fillId="0" borderId="41" xfId="0" applyFont="1" applyBorder="1"/>
    <xf numFmtId="0" fontId="42" fillId="0" borderId="38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42" fillId="0" borderId="39" xfId="0" applyFont="1" applyBorder="1" applyAlignment="1">
      <alignment horizontal="left" vertical="center"/>
    </xf>
    <xf numFmtId="181" fontId="8" fillId="0" borderId="6" xfId="0" applyNumberFormat="1" applyFont="1" applyBorder="1" applyAlignment="1">
      <alignment horizontal="right"/>
    </xf>
    <xf numFmtId="0" fontId="0" fillId="0" borderId="40" xfId="0" applyBorder="1" applyAlignment="1">
      <alignment horizontal="center"/>
    </xf>
    <xf numFmtId="0" fontId="42" fillId="0" borderId="4" xfId="0" applyFont="1" applyBorder="1" applyAlignment="1">
      <alignment horizontal="left" vertical="center"/>
    </xf>
    <xf numFmtId="181" fontId="8" fillId="0" borderId="40" xfId="0" applyNumberFormat="1" applyFont="1" applyBorder="1" applyAlignment="1">
      <alignment horizontal="right"/>
    </xf>
    <xf numFmtId="181" fontId="3" fillId="0" borderId="41" xfId="0" applyNumberFormat="1" applyFont="1" applyBorder="1"/>
    <xf numFmtId="176" fontId="0" fillId="0" borderId="39" xfId="1" applyBorder="1"/>
    <xf numFmtId="181" fontId="8" fillId="0" borderId="0" xfId="0" applyNumberFormat="1" applyFont="1" applyBorder="1"/>
    <xf numFmtId="181" fontId="3" fillId="0" borderId="39" xfId="0" applyNumberFormat="1" applyFont="1" applyBorder="1"/>
    <xf numFmtId="181" fontId="3" fillId="0" borderId="6" xfId="0" applyNumberFormat="1" applyFont="1" applyBorder="1"/>
    <xf numFmtId="181" fontId="8" fillId="0" borderId="39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181" fontId="42" fillId="0" borderId="7" xfId="0" applyNumberFormat="1" applyFont="1" applyBorder="1"/>
    <xf numFmtId="181" fontId="8" fillId="0" borderId="7" xfId="0" applyNumberFormat="1" applyFont="1" applyBorder="1"/>
    <xf numFmtId="0" fontId="0" fillId="0" borderId="4" xfId="0" applyFont="1" applyBorder="1"/>
    <xf numFmtId="0" fontId="2" fillId="0" borderId="6" xfId="0" applyFont="1" applyBorder="1"/>
    <xf numFmtId="181" fontId="8" fillId="0" borderId="0" xfId="0" applyNumberFormat="1" applyFont="1" applyFill="1" applyBorder="1" applyAlignment="1">
      <alignment horizontal="right"/>
    </xf>
    <xf numFmtId="176" fontId="8" fillId="0" borderId="45" xfId="1" applyFont="1" applyFill="1" applyBorder="1"/>
    <xf numFmtId="176" fontId="8" fillId="0" borderId="45" xfId="1" applyFont="1" applyBorder="1"/>
    <xf numFmtId="0" fontId="2" fillId="0" borderId="47" xfId="0" applyFont="1" applyBorder="1"/>
    <xf numFmtId="0" fontId="2" fillId="0" borderId="39" xfId="0" applyFont="1" applyBorder="1"/>
    <xf numFmtId="0" fontId="7" fillId="0" borderId="41" xfId="0" applyFont="1" applyBorder="1" applyAlignment="1">
      <alignment horizontal="left"/>
    </xf>
    <xf numFmtId="181" fontId="8" fillId="0" borderId="40" xfId="0" applyNumberFormat="1" applyFont="1" applyBorder="1"/>
    <xf numFmtId="0" fontId="0" fillId="0" borderId="39" xfId="0" applyBorder="1"/>
    <xf numFmtId="0" fontId="44" fillId="0" borderId="41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181" fontId="3" fillId="0" borderId="41" xfId="1" applyNumberFormat="1" applyFont="1" applyFill="1" applyBorder="1" applyAlignment="1">
      <alignment horizontal="right"/>
    </xf>
    <xf numFmtId="181" fontId="3" fillId="0" borderId="38" xfId="1" applyNumberFormat="1" applyFont="1" applyFill="1" applyBorder="1" applyAlignment="1">
      <alignment horizontal="right"/>
    </xf>
    <xf numFmtId="0" fontId="44" fillId="0" borderId="40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4" borderId="40" xfId="0" applyFont="1" applyFill="1" applyBorder="1" applyAlignment="1">
      <alignment horizontal="center" vertical="center"/>
    </xf>
    <xf numFmtId="0" fontId="42" fillId="4" borderId="46" xfId="0" applyFont="1" applyFill="1" applyBorder="1" applyAlignment="1">
      <alignment horizontal="center" vertical="center"/>
    </xf>
    <xf numFmtId="176" fontId="3" fillId="0" borderId="40" xfId="1" applyFont="1" applyBorder="1"/>
    <xf numFmtId="176" fontId="3" fillId="0" borderId="4" xfId="1" applyFont="1" applyBorder="1"/>
    <xf numFmtId="0" fontId="42" fillId="0" borderId="1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176" fontId="3" fillId="0" borderId="1" xfId="1" applyFont="1" applyBorder="1"/>
    <xf numFmtId="4" fontId="8" fillId="0" borderId="4" xfId="0" applyNumberFormat="1" applyFont="1" applyBorder="1"/>
    <xf numFmtId="181" fontId="8" fillId="0" borderId="46" xfId="0" applyNumberFormat="1" applyFont="1" applyBorder="1"/>
    <xf numFmtId="181" fontId="3" fillId="0" borderId="44" xfId="1" applyNumberFormat="1" applyFont="1" applyFill="1" applyBorder="1" applyAlignment="1">
      <alignment horizontal="right"/>
    </xf>
    <xf numFmtId="176" fontId="3" fillId="0" borderId="7" xfId="1" applyFont="1" applyBorder="1"/>
    <xf numFmtId="176" fontId="3" fillId="0" borderId="3" xfId="1" applyFont="1" applyBorder="1"/>
    <xf numFmtId="0" fontId="0" fillId="0" borderId="30" xfId="0" applyBorder="1" applyAlignment="1">
      <alignment horizontal="center"/>
    </xf>
    <xf numFmtId="176" fontId="3" fillId="0" borderId="41" xfId="1" applyFont="1" applyBorder="1"/>
    <xf numFmtId="176" fontId="3" fillId="0" borderId="38" xfId="1" applyFont="1" applyBorder="1"/>
    <xf numFmtId="176" fontId="8" fillId="0" borderId="6" xfId="1" applyFont="1" applyFill="1" applyBorder="1" applyAlignment="1">
      <alignment horizontal="right"/>
    </xf>
    <xf numFmtId="176" fontId="8" fillId="0" borderId="39" xfId="1" applyFont="1" applyBorder="1" applyAlignment="1">
      <alignment horizontal="right"/>
    </xf>
    <xf numFmtId="176" fontId="8" fillId="0" borderId="6" xfId="1" applyFont="1" applyBorder="1"/>
    <xf numFmtId="176" fontId="8" fillId="0" borderId="39" xfId="1" applyFont="1" applyBorder="1"/>
    <xf numFmtId="176" fontId="8" fillId="0" borderId="40" xfId="1" applyFont="1" applyFill="1" applyBorder="1" applyAlignment="1">
      <alignment horizontal="right"/>
    </xf>
    <xf numFmtId="176" fontId="8" fillId="0" borderId="4" xfId="1" applyFont="1" applyBorder="1" applyAlignment="1">
      <alignment horizontal="right"/>
    </xf>
    <xf numFmtId="176" fontId="8" fillId="0" borderId="40" xfId="1" applyFont="1" applyBorder="1"/>
    <xf numFmtId="182" fontId="2" fillId="0" borderId="0" xfId="0" applyNumberFormat="1" applyFont="1"/>
    <xf numFmtId="0" fontId="3" fillId="0" borderId="0" xfId="0" applyFont="1" applyAlignment="1">
      <alignment horizontal="right"/>
    </xf>
    <xf numFmtId="181" fontId="42" fillId="0" borderId="44" xfId="0" applyNumberFormat="1" applyFont="1" applyBorder="1"/>
    <xf numFmtId="0" fontId="2" fillId="0" borderId="12" xfId="0" applyFont="1" applyBorder="1" applyAlignment="1">
      <alignment horizontal="center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181" fontId="3" fillId="3" borderId="5" xfId="0" applyNumberFormat="1" applyFont="1" applyFill="1" applyBorder="1"/>
    <xf numFmtId="0" fontId="3" fillId="0" borderId="51" xfId="0" applyFont="1" applyBorder="1" applyAlignment="1">
      <alignment vertical="center" wrapText="1"/>
    </xf>
    <xf numFmtId="0" fontId="3" fillId="0" borderId="9" xfId="0" applyFont="1" applyBorder="1"/>
    <xf numFmtId="181" fontId="3" fillId="0" borderId="5" xfId="0" applyNumberFormat="1" applyFont="1" applyBorder="1" applyAlignment="1">
      <alignment horizontal="right"/>
    </xf>
    <xf numFmtId="49" fontId="3" fillId="0" borderId="9" xfId="49" applyNumberFormat="1" applyFont="1" applyBorder="1" applyAlignment="1">
      <alignment wrapText="1"/>
    </xf>
    <xf numFmtId="0" fontId="3" fillId="0" borderId="52" xfId="0" applyFont="1" applyBorder="1" applyAlignment="1">
      <alignment vertical="center" wrapText="1"/>
    </xf>
    <xf numFmtId="181" fontId="3" fillId="0" borderId="5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distributed" wrapText="1"/>
    </xf>
    <xf numFmtId="0" fontId="3" fillId="0" borderId="9" xfId="0" applyFont="1" applyBorder="1" applyAlignment="1">
      <alignment horizontal="left"/>
    </xf>
    <xf numFmtId="49" fontId="3" fillId="0" borderId="6" xfId="49" applyNumberFormat="1" applyFont="1" applyBorder="1" applyAlignment="1">
      <alignment wrapText="1"/>
    </xf>
    <xf numFmtId="0" fontId="3" fillId="0" borderId="17" xfId="0" applyFont="1" applyBorder="1"/>
    <xf numFmtId="0" fontId="3" fillId="0" borderId="53" xfId="0" applyFont="1" applyBorder="1"/>
    <xf numFmtId="0" fontId="3" fillId="0" borderId="17" xfId="0" applyFont="1" applyBorder="1" applyAlignment="1">
      <alignment horizontal="left"/>
    </xf>
    <xf numFmtId="181" fontId="3" fillId="0" borderId="54" xfId="0" applyNumberFormat="1" applyFont="1" applyBorder="1"/>
    <xf numFmtId="181" fontId="3" fillId="3" borderId="54" xfId="0" applyNumberFormat="1" applyFont="1" applyFill="1" applyBorder="1"/>
    <xf numFmtId="181" fontId="3" fillId="0" borderId="55" xfId="0" applyNumberFormat="1" applyFont="1" applyBorder="1"/>
    <xf numFmtId="181" fontId="3" fillId="0" borderId="56" xfId="0" applyNumberFormat="1" applyFont="1" applyBorder="1"/>
    <xf numFmtId="181" fontId="3" fillId="3" borderId="56" xfId="0" applyNumberFormat="1" applyFont="1" applyFill="1" applyBorder="1"/>
    <xf numFmtId="181" fontId="3" fillId="3" borderId="57" xfId="0" applyNumberFormat="1" applyFont="1" applyFill="1" applyBorder="1"/>
    <xf numFmtId="181" fontId="3" fillId="3" borderId="58" xfId="0" applyNumberFormat="1" applyFont="1" applyFill="1" applyBorder="1"/>
    <xf numFmtId="181" fontId="3" fillId="8" borderId="6" xfId="0" applyNumberFormat="1" applyFont="1" applyFill="1" applyBorder="1"/>
    <xf numFmtId="181" fontId="3" fillId="8" borderId="39" xfId="0" applyNumberFormat="1" applyFont="1" applyFill="1" applyBorder="1"/>
    <xf numFmtId="181" fontId="23" fillId="3" borderId="39" xfId="0" applyNumberFormat="1" applyFont="1" applyFill="1" applyBorder="1"/>
    <xf numFmtId="181" fontId="3" fillId="3" borderId="39" xfId="0" applyNumberFormat="1" applyFont="1" applyFill="1" applyBorder="1"/>
    <xf numFmtId="181" fontId="3" fillId="9" borderId="7" xfId="0" applyNumberFormat="1" applyFont="1" applyFill="1" applyBorder="1"/>
    <xf numFmtId="0" fontId="3" fillId="0" borderId="5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81" fontId="3" fillId="0" borderId="40" xfId="0" applyNumberFormat="1" applyFont="1" applyBorder="1" applyAlignment="1">
      <alignment horizontal="center"/>
    </xf>
    <xf numFmtId="4" fontId="3" fillId="0" borderId="4" xfId="0" applyNumberFormat="1" applyFont="1" applyBorder="1"/>
    <xf numFmtId="181" fontId="3" fillId="3" borderId="4" xfId="0" applyNumberFormat="1" applyFont="1" applyFill="1" applyBorder="1"/>
    <xf numFmtId="181" fontId="3" fillId="3" borderId="46" xfId="0" applyNumberFormat="1" applyFont="1" applyFill="1" applyBorder="1"/>
    <xf numFmtId="183" fontId="24" fillId="0" borderId="59" xfId="0" applyNumberFormat="1" applyFont="1" applyBorder="1" applyAlignment="1">
      <alignment horizontal="right"/>
    </xf>
    <xf numFmtId="4" fontId="0" fillId="0" borderId="0" xfId="0" applyNumberFormat="1" applyFont="1"/>
    <xf numFmtId="181" fontId="24" fillId="0" borderId="0" xfId="0" applyNumberFormat="1" applyFont="1" applyAlignment="1">
      <alignment horizontal="right"/>
    </xf>
    <xf numFmtId="181" fontId="3" fillId="3" borderId="5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distributed" wrapText="1"/>
    </xf>
    <xf numFmtId="183" fontId="3" fillId="0" borderId="38" xfId="0" applyNumberFormat="1" applyFont="1" applyBorder="1" applyAlignment="1">
      <alignment horizontal="right"/>
    </xf>
    <xf numFmtId="4" fontId="3" fillId="0" borderId="38" xfId="0" applyNumberFormat="1" applyFont="1" applyBorder="1" applyAlignment="1" applyProtection="1">
      <alignment vertical="center"/>
      <protection locked="0"/>
    </xf>
    <xf numFmtId="4" fontId="3" fillId="0" borderId="38" xfId="0" applyNumberFormat="1" applyFont="1" applyBorder="1"/>
    <xf numFmtId="4" fontId="3" fillId="0" borderId="44" xfId="0" applyNumberFormat="1" applyFont="1" applyBorder="1"/>
    <xf numFmtId="183" fontId="3" fillId="0" borderId="39" xfId="0" applyNumberFormat="1" applyFont="1" applyBorder="1" applyAlignment="1">
      <alignment horizontal="right"/>
    </xf>
    <xf numFmtId="4" fontId="3" fillId="0" borderId="39" xfId="0" applyNumberFormat="1" applyFont="1" applyBorder="1" applyAlignment="1" applyProtection="1">
      <alignment vertical="center"/>
      <protection locked="0"/>
    </xf>
    <xf numFmtId="4" fontId="3" fillId="0" borderId="7" xfId="0" applyNumberFormat="1" applyFont="1" applyBorder="1"/>
    <xf numFmtId="0" fontId="3" fillId="0" borderId="28" xfId="0" applyFont="1" applyBorder="1"/>
    <xf numFmtId="181" fontId="3" fillId="0" borderId="4" xfId="0" applyNumberFormat="1" applyFont="1" applyBorder="1" applyAlignment="1" applyProtection="1">
      <alignment vertical="center"/>
      <protection locked="0"/>
    </xf>
    <xf numFmtId="4" fontId="3" fillId="0" borderId="46" xfId="0" applyNumberFormat="1" applyFont="1" applyBorder="1"/>
    <xf numFmtId="181" fontId="3" fillId="0" borderId="39" xfId="0" applyNumberFormat="1" applyFont="1" applyBorder="1" applyAlignment="1" applyProtection="1">
      <alignment vertical="center"/>
      <protection locked="0"/>
    </xf>
    <xf numFmtId="4" fontId="32" fillId="3" borderId="39" xfId="0" applyNumberFormat="1" applyFont="1" applyFill="1" applyBorder="1" applyAlignment="1">
      <alignment horizontal="right"/>
    </xf>
    <xf numFmtId="0" fontId="3" fillId="0" borderId="60" xfId="0" applyFont="1" applyBorder="1" applyAlignment="1">
      <alignment horizontal="left"/>
    </xf>
    <xf numFmtId="4" fontId="32" fillId="10" borderId="5" xfId="0" applyNumberFormat="1" applyFont="1" applyFill="1" applyBorder="1" applyAlignment="1">
      <alignment horizontal="right"/>
    </xf>
    <xf numFmtId="181" fontId="3" fillId="0" borderId="39" xfId="0" applyNumberFormat="1" applyFont="1" applyBorder="1" applyAlignment="1">
      <alignment horizontal="right"/>
    </xf>
    <xf numFmtId="181" fontId="3" fillId="3" borderId="5" xfId="0" applyNumberFormat="1" applyFont="1" applyFill="1" applyBorder="1" applyAlignment="1">
      <alignment horizontal="right"/>
    </xf>
    <xf numFmtId="181" fontId="3" fillId="8" borderId="5" xfId="0" applyNumberFormat="1" applyFont="1" applyFill="1" applyBorder="1"/>
    <xf numFmtId="181" fontId="3" fillId="11" borderId="5" xfId="0" applyNumberFormat="1" applyFont="1" applyFill="1" applyBorder="1"/>
    <xf numFmtId="181" fontId="3" fillId="0" borderId="5" xfId="0" applyNumberFormat="1" applyFont="1" applyFill="1" applyBorder="1"/>
    <xf numFmtId="0" fontId="3" fillId="0" borderId="53" xfId="0" applyFont="1" applyBorder="1" applyAlignment="1">
      <alignment horizontal="left"/>
    </xf>
    <xf numFmtId="181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81" fontId="3" fillId="12" borderId="41" xfId="0" applyNumberFormat="1" applyFont="1" applyFill="1" applyBorder="1"/>
    <xf numFmtId="181" fontId="3" fillId="12" borderId="43" xfId="0" applyNumberFormat="1" applyFont="1" applyFill="1" applyBorder="1"/>
    <xf numFmtId="181" fontId="3" fillId="12" borderId="44" xfId="0" applyNumberFormat="1" applyFont="1" applyFill="1" applyBorder="1"/>
    <xf numFmtId="176" fontId="3" fillId="7" borderId="6" xfId="1" applyFont="1" applyFill="1" applyBorder="1" applyAlignment="1">
      <alignment horizontal="right"/>
    </xf>
    <xf numFmtId="176" fontId="3" fillId="7" borderId="0" xfId="1" applyFont="1" applyFill="1" applyBorder="1" applyAlignment="1">
      <alignment horizontal="right"/>
    </xf>
    <xf numFmtId="176" fontId="3" fillId="7" borderId="7" xfId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6" fontId="4" fillId="0" borderId="0" xfId="1" applyFont="1" applyAlignment="1">
      <alignment horizontal="center"/>
    </xf>
    <xf numFmtId="176" fontId="4" fillId="0" borderId="0" xfId="1" applyFont="1" applyAlignment="1">
      <alignment horizontal="right"/>
    </xf>
    <xf numFmtId="183" fontId="2" fillId="0" borderId="0" xfId="0" applyNumberFormat="1" applyFont="1"/>
    <xf numFmtId="181" fontId="45" fillId="0" borderId="0" xfId="0" applyNumberFormat="1" applyFont="1" applyAlignment="1">
      <alignment horizontal="right"/>
    </xf>
    <xf numFmtId="176" fontId="0" fillId="0" borderId="0" xfId="1" applyBorder="1" applyAlignment="1"/>
    <xf numFmtId="4" fontId="39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83" fontId="46" fillId="0" borderId="0" xfId="0" applyNumberFormat="1" applyFont="1" applyAlignment="1">
      <alignment horizontal="right"/>
    </xf>
  </cellXfs>
  <cellStyles count="52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  <cellStyle name="Normal 3" xfId="50"/>
    <cellStyle name="Normal 4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0F0F0"/>
      <rgbColor rgb="00CCFFFF"/>
      <rgbColor rgb="00660066"/>
      <rgbColor rgb="00FF66CC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E2E2"/>
      <rgbColor rgb="00FFFF99"/>
      <rgbColor rgb="00A9D18E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C55A11"/>
      <rgbColor rgb="00646464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0202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474"/>
  <sheetViews>
    <sheetView showGridLines="0" tabSelected="1" workbookViewId="0">
      <selection activeCell="I14" sqref="I14"/>
    </sheetView>
  </sheetViews>
  <sheetFormatPr defaultColWidth="9" defaultRowHeight="15" customHeight="1" outlineLevelCol="5"/>
  <cols>
    <col min="1" max="1" width="63.1428571428571" style="5" customWidth="1"/>
    <col min="2" max="2" width="16.7142857142857" style="37" customWidth="1"/>
    <col min="3" max="3" width="17.1428571428571" style="37" customWidth="1"/>
    <col min="4" max="4" width="16" style="37" customWidth="1"/>
    <col min="5" max="5" width="18.7142857142857" style="37" customWidth="1"/>
    <col min="6" max="6" width="16.8571428571429" style="37" customWidth="1"/>
    <col min="7" max="114" width="8.57142857142857" style="37" customWidth="1"/>
  </cols>
  <sheetData>
    <row r="1" ht="18.75" customHeight="1" spans="1:6">
      <c r="A1" s="461" t="s">
        <v>0</v>
      </c>
      <c r="B1" s="461"/>
      <c r="C1" s="461"/>
      <c r="D1" s="461"/>
      <c r="E1" s="461"/>
      <c r="F1" s="461"/>
    </row>
    <row r="2" ht="17.25" customHeight="1" spans="1:6">
      <c r="A2" s="462" t="s">
        <v>1</v>
      </c>
      <c r="B2" s="463"/>
      <c r="C2" s="463"/>
      <c r="D2" s="463"/>
      <c r="E2" s="463"/>
      <c r="F2" s="464"/>
    </row>
    <row r="3" ht="12.75" customHeight="1" spans="1:6">
      <c r="A3" s="465" t="s">
        <v>2</v>
      </c>
      <c r="B3" s="465"/>
      <c r="C3" s="465"/>
      <c r="D3" s="465"/>
      <c r="E3" s="465"/>
      <c r="F3" s="465"/>
    </row>
    <row r="4" ht="18" customHeight="1" spans="1:6">
      <c r="A4" s="466" t="s">
        <v>3</v>
      </c>
      <c r="B4" s="466" t="s">
        <v>4</v>
      </c>
      <c r="C4" s="466"/>
      <c r="D4" s="466" t="s">
        <v>5</v>
      </c>
      <c r="E4" s="466"/>
      <c r="F4" s="467" t="s">
        <v>6</v>
      </c>
    </row>
    <row r="5" ht="18" customHeight="1" spans="1:6">
      <c r="A5" s="466" t="s">
        <v>7</v>
      </c>
      <c r="B5" s="468" t="s">
        <v>8</v>
      </c>
      <c r="C5" s="469" t="s">
        <v>9</v>
      </c>
      <c r="D5" s="470" t="s">
        <v>10</v>
      </c>
      <c r="E5" s="471" t="s">
        <v>11</v>
      </c>
      <c r="F5" s="471" t="s">
        <v>12</v>
      </c>
    </row>
    <row r="6" customHeight="1" spans="1:6">
      <c r="A6" s="472" t="s">
        <v>13</v>
      </c>
      <c r="B6" s="473">
        <f>B7+B10+B13+B19+B23+B28</f>
        <v>9335497940</v>
      </c>
      <c r="C6" s="473">
        <f>C7+C10+C13+C19+C23+C28</f>
        <v>9728441018.58</v>
      </c>
      <c r="D6" s="473">
        <f>D7+D10+D13+D19+D23+D28</f>
        <v>1794594305.65</v>
      </c>
      <c r="E6" s="473">
        <f>E7+E10+E13+E19+E23+E28</f>
        <v>9724442186.93</v>
      </c>
      <c r="F6" s="473">
        <f>F7+F10+F13+F19+F23+F28</f>
        <v>3998831.65000019</v>
      </c>
    </row>
    <row r="7" customHeight="1" spans="1:6">
      <c r="A7" s="474" t="s">
        <v>14</v>
      </c>
      <c r="B7" s="473">
        <f>SUM(B8:B9)</f>
        <v>5051330555</v>
      </c>
      <c r="C7" s="473">
        <f>SUM(C8:C9)</f>
        <v>5051330555</v>
      </c>
      <c r="D7" s="473">
        <f>SUM(D8:D9)</f>
        <v>957827267.49</v>
      </c>
      <c r="E7" s="473">
        <f>SUM(E8:E9)</f>
        <v>5072904298.48</v>
      </c>
      <c r="F7" s="473">
        <f>SUM(F8:F9)</f>
        <v>-21573743.4799998</v>
      </c>
    </row>
    <row r="8" customHeight="1" spans="1:6">
      <c r="A8" s="475" t="s">
        <v>15</v>
      </c>
      <c r="B8" s="476">
        <v>4686454326</v>
      </c>
      <c r="C8" s="476">
        <v>4686454326</v>
      </c>
      <c r="D8" s="217">
        <v>915378961.94</v>
      </c>
      <c r="E8" s="217">
        <v>4755956181.16</v>
      </c>
      <c r="F8" s="473">
        <f>C8-E8</f>
        <v>-69501855.1599998</v>
      </c>
    </row>
    <row r="9" customHeight="1" spans="1:6">
      <c r="A9" s="475" t="s">
        <v>16</v>
      </c>
      <c r="B9" s="476">
        <v>364876229</v>
      </c>
      <c r="C9" s="476">
        <v>364876229</v>
      </c>
      <c r="D9" s="217">
        <v>42448305.55</v>
      </c>
      <c r="E9" s="348">
        <v>316948117.32</v>
      </c>
      <c r="F9" s="473">
        <f>C9-E9</f>
        <v>47928111.68</v>
      </c>
    </row>
    <row r="10" customHeight="1" spans="1:6">
      <c r="A10" s="475" t="s">
        <v>17</v>
      </c>
      <c r="B10" s="348">
        <f>SUM(B11:B12)</f>
        <v>395374040</v>
      </c>
      <c r="C10" s="348">
        <f>SUM(C11:C12)</f>
        <v>395874040</v>
      </c>
      <c r="D10" s="348">
        <f>SUM(D11:D12)</f>
        <v>85687519.69</v>
      </c>
      <c r="E10" s="348">
        <f>SUM(E11:E12)</f>
        <v>397091585.76</v>
      </c>
      <c r="F10" s="473">
        <f>SUM(F11:F12)</f>
        <v>-1217545.76000001</v>
      </c>
    </row>
    <row r="11" customHeight="1" spans="1:6">
      <c r="A11" s="475" t="s">
        <v>18</v>
      </c>
      <c r="B11" s="476">
        <v>279516936</v>
      </c>
      <c r="C11" s="476">
        <v>279516936</v>
      </c>
      <c r="D11" s="217">
        <v>67139178</v>
      </c>
      <c r="E11" s="217">
        <v>286509167.18</v>
      </c>
      <c r="F11" s="348">
        <f>C11-E11</f>
        <v>-6992231.18000001</v>
      </c>
    </row>
    <row r="12" customHeight="1" spans="1:6">
      <c r="A12" s="477" t="s">
        <v>19</v>
      </c>
      <c r="B12" s="476">
        <v>115857104</v>
      </c>
      <c r="C12" s="476">
        <v>116357104</v>
      </c>
      <c r="D12" s="217">
        <v>18548341.69</v>
      </c>
      <c r="E12" s="217">
        <v>110582418.58</v>
      </c>
      <c r="F12" s="348">
        <f>C12-E12</f>
        <v>5774685.42</v>
      </c>
    </row>
    <row r="13" customHeight="1" spans="1:6">
      <c r="A13" s="475" t="s">
        <v>20</v>
      </c>
      <c r="B13" s="348">
        <f>B14+B15+B18</f>
        <v>726623454</v>
      </c>
      <c r="C13" s="348">
        <f>C14+C15+C18</f>
        <v>728274199.12</v>
      </c>
      <c r="D13" s="348">
        <f>D14+D15+D18</f>
        <v>134887143.79</v>
      </c>
      <c r="E13" s="348">
        <f>E14+E15+E18</f>
        <v>672218337.54</v>
      </c>
      <c r="F13" s="348">
        <f>F14+F15+F18</f>
        <v>56055861.58</v>
      </c>
    </row>
    <row r="14" customHeight="1" spans="1:6">
      <c r="A14" s="478" t="s">
        <v>21</v>
      </c>
      <c r="B14" s="476">
        <v>1295504</v>
      </c>
      <c r="C14" s="476">
        <v>1295504</v>
      </c>
      <c r="D14" s="217">
        <v>259515.79</v>
      </c>
      <c r="E14" s="217">
        <v>1242358.35</v>
      </c>
      <c r="F14" s="473">
        <f>C14-E14</f>
        <v>53145.6499999999</v>
      </c>
    </row>
    <row r="15" customHeight="1" spans="1:6">
      <c r="A15" s="475" t="s">
        <v>22</v>
      </c>
      <c r="B15" s="479">
        <f>B16+B17</f>
        <v>631327950</v>
      </c>
      <c r="C15" s="479">
        <f>C16+C17</f>
        <v>632978695.12</v>
      </c>
      <c r="D15" s="479">
        <f>D16+D17</f>
        <v>91343250.75</v>
      </c>
      <c r="E15" s="479">
        <f>E16+E17</f>
        <v>568577131.09</v>
      </c>
      <c r="F15" s="473">
        <f>C15-E15</f>
        <v>64401564.03</v>
      </c>
    </row>
    <row r="16" customHeight="1" spans="1:6">
      <c r="A16" s="480" t="s">
        <v>23</v>
      </c>
      <c r="B16" s="476">
        <v>476327950</v>
      </c>
      <c r="C16" s="476">
        <v>477978695.12</v>
      </c>
      <c r="D16" s="479">
        <v>91341446.54</v>
      </c>
      <c r="E16" s="479">
        <v>498570103.29</v>
      </c>
      <c r="F16" s="473">
        <f>C16-E16</f>
        <v>-20591408.17</v>
      </c>
    </row>
    <row r="17" customHeight="1" spans="1:6">
      <c r="A17" s="481" t="s">
        <v>24</v>
      </c>
      <c r="B17" s="476">
        <v>155000000</v>
      </c>
      <c r="C17" s="476">
        <v>155000000</v>
      </c>
      <c r="D17" s="476">
        <v>1804.21</v>
      </c>
      <c r="E17" s="476">
        <v>70007027.8</v>
      </c>
      <c r="F17" s="473">
        <f>C17-E17</f>
        <v>84992972.2</v>
      </c>
    </row>
    <row r="18" customHeight="1" spans="1:6">
      <c r="A18" s="481" t="s">
        <v>25</v>
      </c>
      <c r="B18" s="476">
        <v>94000000</v>
      </c>
      <c r="C18" s="476">
        <v>94000000</v>
      </c>
      <c r="D18" s="476">
        <v>43284377.25</v>
      </c>
      <c r="E18" s="476">
        <v>102398848.1</v>
      </c>
      <c r="F18" s="473">
        <f>C18-E18</f>
        <v>-8398848.10000001</v>
      </c>
    </row>
    <row r="19" customHeight="1" spans="1:6">
      <c r="A19" s="475" t="s">
        <v>26</v>
      </c>
      <c r="B19" s="348">
        <f>SUM(B20:B22)</f>
        <v>49245000</v>
      </c>
      <c r="C19" s="348">
        <f>SUM(C20:C22)</f>
        <v>49245000</v>
      </c>
      <c r="D19" s="348">
        <f>SUM(D20:D22)</f>
        <v>8069713.59</v>
      </c>
      <c r="E19" s="348">
        <f>SUM(E20:E22)</f>
        <v>47103504.6</v>
      </c>
      <c r="F19" s="348">
        <f>SUM(F20:F22)</f>
        <v>2141495.4</v>
      </c>
    </row>
    <row r="20" customHeight="1" spans="1:6">
      <c r="A20" s="475" t="s">
        <v>27</v>
      </c>
      <c r="B20" s="476">
        <v>2175000</v>
      </c>
      <c r="C20" s="476">
        <v>2175000</v>
      </c>
      <c r="D20" s="217">
        <v>682515.91</v>
      </c>
      <c r="E20" s="217">
        <v>2269848.34</v>
      </c>
      <c r="F20" s="473">
        <f>C20-E20</f>
        <v>-94848.3399999999</v>
      </c>
    </row>
    <row r="21" customHeight="1" spans="1:6">
      <c r="A21" s="482" t="s">
        <v>28</v>
      </c>
      <c r="B21" s="476">
        <v>70000</v>
      </c>
      <c r="C21" s="476">
        <v>70000</v>
      </c>
      <c r="D21" s="348">
        <v>0</v>
      </c>
      <c r="E21" s="348">
        <v>0</v>
      </c>
      <c r="F21" s="473">
        <f>C21-E21</f>
        <v>70000</v>
      </c>
    </row>
    <row r="22" customHeight="1" spans="1:6">
      <c r="A22" s="475" t="s">
        <v>29</v>
      </c>
      <c r="B22" s="476">
        <v>47000000</v>
      </c>
      <c r="C22" s="476">
        <v>47000000</v>
      </c>
      <c r="D22" s="217">
        <v>7387197.68</v>
      </c>
      <c r="E22" s="217">
        <v>44833656.26</v>
      </c>
      <c r="F22" s="473">
        <f>C22-E22</f>
        <v>2166343.74</v>
      </c>
    </row>
    <row r="23" customHeight="1" spans="1:6">
      <c r="A23" s="475" t="s">
        <v>30</v>
      </c>
      <c r="B23" s="348">
        <f>SUM(B24:B27)</f>
        <v>2863942075</v>
      </c>
      <c r="C23" s="348">
        <f>SUM(C24:C27)</f>
        <v>2884408743.8</v>
      </c>
      <c r="D23" s="348">
        <f>SUM(D24:D27)</f>
        <v>490870995.18</v>
      </c>
      <c r="E23" s="348">
        <f>SUM(E24:E27)</f>
        <v>2903677424.51</v>
      </c>
      <c r="F23" s="348">
        <f>SUM(F24:F27)</f>
        <v>-19268680.7099999</v>
      </c>
    </row>
    <row r="24" customHeight="1" spans="1:6">
      <c r="A24" s="478" t="s">
        <v>31</v>
      </c>
      <c r="B24" s="479">
        <v>679236259.6</v>
      </c>
      <c r="C24" s="479">
        <v>687473903.42</v>
      </c>
      <c r="D24" s="217">
        <v>137683744.48</v>
      </c>
      <c r="E24" s="217">
        <v>733021531.84</v>
      </c>
      <c r="F24" s="473">
        <f>C24-E24</f>
        <v>-45547628.4200001</v>
      </c>
    </row>
    <row r="25" customHeight="1" spans="1:6">
      <c r="A25" s="478" t="s">
        <v>32</v>
      </c>
      <c r="B25" s="479">
        <v>1652307335.4</v>
      </c>
      <c r="C25" s="479">
        <v>1664496929.15</v>
      </c>
      <c r="D25" s="217">
        <v>255212436.15</v>
      </c>
      <c r="E25" s="217">
        <v>1633095402.15</v>
      </c>
      <c r="F25" s="473">
        <f>C25-E25</f>
        <v>31401527.0000002</v>
      </c>
    </row>
    <row r="26" customHeight="1" spans="1:6">
      <c r="A26" s="478" t="s">
        <v>33</v>
      </c>
      <c r="B26" s="476">
        <v>1258480</v>
      </c>
      <c r="C26" s="476">
        <v>1297911.23</v>
      </c>
      <c r="D26" s="217">
        <v>76650</v>
      </c>
      <c r="E26" s="217">
        <v>1697943.75</v>
      </c>
      <c r="F26" s="473">
        <f>C26-E26</f>
        <v>-400032.52</v>
      </c>
    </row>
    <row r="27" customHeight="1" spans="1:6">
      <c r="A27" s="478" t="s">
        <v>34</v>
      </c>
      <c r="B27" s="476">
        <v>531140000</v>
      </c>
      <c r="C27" s="476">
        <v>531140000</v>
      </c>
      <c r="D27" s="217">
        <v>97898164.55</v>
      </c>
      <c r="E27" s="217">
        <v>535862546.77</v>
      </c>
      <c r="F27" s="473">
        <f>C27-E27</f>
        <v>-4722546.76999998</v>
      </c>
    </row>
    <row r="28" customHeight="1" spans="1:6">
      <c r="A28" s="475" t="s">
        <v>35</v>
      </c>
      <c r="B28" s="348">
        <f>SUM(B29:B32)</f>
        <v>248982816</v>
      </c>
      <c r="C28" s="348">
        <f>SUM(C29:C32)</f>
        <v>619308480.66</v>
      </c>
      <c r="D28" s="348">
        <f>SUM(D29:D32)</f>
        <v>117251665.91</v>
      </c>
      <c r="E28" s="348">
        <f>SUM(E29:E32)</f>
        <v>631447036.04</v>
      </c>
      <c r="F28" s="348">
        <f>SUM(F29:F32)</f>
        <v>-12138555.3800001</v>
      </c>
    </row>
    <row r="29" customHeight="1" spans="1:6">
      <c r="A29" s="478" t="s">
        <v>36</v>
      </c>
      <c r="B29" s="476">
        <v>27961439</v>
      </c>
      <c r="C29" s="476">
        <v>28650757.24</v>
      </c>
      <c r="D29" s="217">
        <v>26408372.31</v>
      </c>
      <c r="E29" s="217">
        <v>47139849.86</v>
      </c>
      <c r="F29" s="473">
        <f>C29-E29</f>
        <v>-18489092.62</v>
      </c>
    </row>
    <row r="30" customHeight="1" spans="1:6">
      <c r="A30" s="478" t="s">
        <v>37</v>
      </c>
      <c r="B30" s="476">
        <v>18939162</v>
      </c>
      <c r="C30" s="476">
        <v>18939162</v>
      </c>
      <c r="D30" s="217">
        <v>5738379.79</v>
      </c>
      <c r="E30" s="217">
        <v>29585306.44</v>
      </c>
      <c r="F30" s="473">
        <f>C30-E30</f>
        <v>-10646144.44</v>
      </c>
    </row>
    <row r="31" customHeight="1" spans="1:6">
      <c r="A31" s="478" t="s">
        <v>38</v>
      </c>
      <c r="B31" s="348">
        <v>0</v>
      </c>
      <c r="C31" s="348">
        <v>0</v>
      </c>
      <c r="D31" s="348">
        <v>0</v>
      </c>
      <c r="E31" s="348">
        <v>0</v>
      </c>
      <c r="F31" s="348">
        <v>0</v>
      </c>
    </row>
    <row r="32" customHeight="1" spans="1:6">
      <c r="A32" s="478" t="s">
        <v>39</v>
      </c>
      <c r="B32" s="476">
        <v>202082215</v>
      </c>
      <c r="C32" s="476">
        <v>571718561.42</v>
      </c>
      <c r="D32" s="217">
        <v>85104913.81</v>
      </c>
      <c r="E32" s="217">
        <v>554721879.74</v>
      </c>
      <c r="F32" s="473">
        <f>C32-E32</f>
        <v>16996681.6799999</v>
      </c>
    </row>
    <row r="33" ht="18" customHeight="1" spans="1:6">
      <c r="A33" s="483" t="s">
        <v>40</v>
      </c>
      <c r="B33" s="348">
        <f>B34+B36+B39+B40+B44</f>
        <v>306131276</v>
      </c>
      <c r="C33" s="348">
        <f>C34+C36+C39+C40+C44</f>
        <v>400865130.47</v>
      </c>
      <c r="D33" s="473">
        <f>D34+D36+D39+D40+D44</f>
        <v>37815658.9</v>
      </c>
      <c r="E33" s="473">
        <f>E34+E36+E39+E40+E44</f>
        <v>262701848.16</v>
      </c>
      <c r="F33" s="473">
        <f>F34+F36+F39+F40+F44</f>
        <v>138163282.31</v>
      </c>
    </row>
    <row r="34" customHeight="1" spans="1:6">
      <c r="A34" s="484" t="s">
        <v>41</v>
      </c>
      <c r="B34" s="348">
        <f>B35</f>
        <v>233814976</v>
      </c>
      <c r="C34" s="348">
        <f>C35</f>
        <v>239649003.54</v>
      </c>
      <c r="D34" s="473">
        <f>D35</f>
        <v>5000000</v>
      </c>
      <c r="E34" s="473">
        <f>E35</f>
        <v>166476608.64</v>
      </c>
      <c r="F34" s="473">
        <f>F35</f>
        <v>73172394.9</v>
      </c>
    </row>
    <row r="35" customHeight="1" spans="1:6">
      <c r="A35" s="478" t="s">
        <v>42</v>
      </c>
      <c r="B35" s="476">
        <v>233814976</v>
      </c>
      <c r="C35" s="476">
        <v>239649003.54</v>
      </c>
      <c r="D35" s="217">
        <v>5000000</v>
      </c>
      <c r="E35" s="217">
        <v>166476608.64</v>
      </c>
      <c r="F35" s="473">
        <f>C35-E35</f>
        <v>73172394.9</v>
      </c>
    </row>
    <row r="36" customHeight="1" spans="1:6">
      <c r="A36" s="475" t="s">
        <v>43</v>
      </c>
      <c r="B36" s="348">
        <f>SUM(B37:B38)</f>
        <v>1464837</v>
      </c>
      <c r="C36" s="348">
        <f>SUM(C37:C38)</f>
        <v>1464837</v>
      </c>
      <c r="D36" s="348">
        <f>SUM(D37:D38)</f>
        <v>504701.52</v>
      </c>
      <c r="E36" s="348">
        <f>SUM(E37:E38)</f>
        <v>1561829.64</v>
      </c>
      <c r="F36" s="473">
        <f>SUM(F37:F38)</f>
        <v>-96992.64</v>
      </c>
    </row>
    <row r="37" customHeight="1" spans="1:6">
      <c r="A37" s="478" t="s">
        <v>44</v>
      </c>
      <c r="B37" s="476">
        <v>10000</v>
      </c>
      <c r="C37" s="476">
        <v>10000</v>
      </c>
      <c r="D37" s="348">
        <v>381400</v>
      </c>
      <c r="E37" s="348">
        <v>381400.01</v>
      </c>
      <c r="F37" s="473">
        <f>C37-E37</f>
        <v>-371400.01</v>
      </c>
    </row>
    <row r="38" customHeight="1" spans="1:6">
      <c r="A38" s="478" t="s">
        <v>45</v>
      </c>
      <c r="B38" s="479">
        <v>1454837</v>
      </c>
      <c r="C38" s="479">
        <v>1454837</v>
      </c>
      <c r="D38" s="217">
        <v>123301.52</v>
      </c>
      <c r="E38" s="217">
        <v>1180429.63</v>
      </c>
      <c r="F38" s="473">
        <f>C38-E38</f>
        <v>274407.37</v>
      </c>
    </row>
    <row r="39" customHeight="1" spans="1:6">
      <c r="A39" s="475" t="s">
        <v>46</v>
      </c>
      <c r="B39" s="476">
        <v>14959707</v>
      </c>
      <c r="C39" s="476">
        <v>14959707</v>
      </c>
      <c r="D39" s="217">
        <v>337313.26</v>
      </c>
      <c r="E39" s="217">
        <v>2082373.15</v>
      </c>
      <c r="F39" s="473">
        <f>C39-E39</f>
        <v>12877333.85</v>
      </c>
    </row>
    <row r="40" customHeight="1" spans="1:6">
      <c r="A40" s="475" t="s">
        <v>47</v>
      </c>
      <c r="B40" s="348">
        <f>SUM(B41:B43)</f>
        <v>55891756</v>
      </c>
      <c r="C40" s="348">
        <f t="shared" ref="C40:F40" si="0">SUM(C41:C43)</f>
        <v>90766803.46</v>
      </c>
      <c r="D40" s="348">
        <f t="shared" si="0"/>
        <v>22593503.2</v>
      </c>
      <c r="E40" s="348">
        <f t="shared" si="0"/>
        <v>38556257.41</v>
      </c>
      <c r="F40" s="348">
        <f t="shared" si="0"/>
        <v>52210546.05</v>
      </c>
    </row>
    <row r="41" customHeight="1" spans="1:6">
      <c r="A41" s="478" t="s">
        <v>48</v>
      </c>
      <c r="B41" s="476">
        <v>55891756</v>
      </c>
      <c r="C41" s="476">
        <v>89128049.2</v>
      </c>
      <c r="D41" s="217">
        <v>22593503.2</v>
      </c>
      <c r="E41" s="217">
        <v>36792819.51</v>
      </c>
      <c r="F41" s="473">
        <f t="shared" ref="F41:F48" si="1">C41-E41</f>
        <v>52335229.69</v>
      </c>
    </row>
    <row r="42" customHeight="1" spans="1:6">
      <c r="A42" s="478" t="s">
        <v>32</v>
      </c>
      <c r="B42" s="479">
        <v>0</v>
      </c>
      <c r="C42" s="479">
        <v>1238754.26</v>
      </c>
      <c r="D42" s="217">
        <v>0</v>
      </c>
      <c r="E42" s="217">
        <v>1363392</v>
      </c>
      <c r="F42" s="473">
        <f t="shared" si="1"/>
        <v>-124637.74</v>
      </c>
    </row>
    <row r="43" customHeight="1" spans="1:6">
      <c r="A43" s="478" t="s">
        <v>49</v>
      </c>
      <c r="B43" s="479">
        <v>0</v>
      </c>
      <c r="C43" s="479">
        <v>400000</v>
      </c>
      <c r="D43" s="476">
        <v>0</v>
      </c>
      <c r="E43" s="476">
        <v>400045.9</v>
      </c>
      <c r="F43" s="473">
        <f t="shared" si="1"/>
        <v>-45.9000000000233</v>
      </c>
    </row>
    <row r="44" customHeight="1" spans="1:6">
      <c r="A44" s="478" t="s">
        <v>50</v>
      </c>
      <c r="B44" s="348">
        <f>B45+B46</f>
        <v>0</v>
      </c>
      <c r="C44" s="348">
        <f>C45+C46</f>
        <v>54024779.47</v>
      </c>
      <c r="D44" s="348">
        <f>D45+D46</f>
        <v>9380140.92</v>
      </c>
      <c r="E44" s="348">
        <f>E45+E46</f>
        <v>54024779.32</v>
      </c>
      <c r="F44" s="473">
        <f t="shared" si="1"/>
        <v>0.149999998509884</v>
      </c>
    </row>
    <row r="45" customHeight="1" spans="1:6">
      <c r="A45" s="478" t="s">
        <v>51</v>
      </c>
      <c r="B45" s="348">
        <v>0</v>
      </c>
      <c r="C45" s="348">
        <v>0</v>
      </c>
      <c r="D45" s="348">
        <v>0</v>
      </c>
      <c r="E45" s="348">
        <v>0</v>
      </c>
      <c r="F45" s="473">
        <f t="shared" si="1"/>
        <v>0</v>
      </c>
    </row>
    <row r="46" customHeight="1" spans="1:6">
      <c r="A46" s="478" t="s">
        <v>52</v>
      </c>
      <c r="B46" s="348">
        <v>0</v>
      </c>
      <c r="C46" s="348">
        <v>54024779.47</v>
      </c>
      <c r="D46" s="217">
        <v>9380140.92</v>
      </c>
      <c r="E46" s="217">
        <v>54024779.32</v>
      </c>
      <c r="F46" s="473">
        <f t="shared" si="1"/>
        <v>0.149999998509884</v>
      </c>
    </row>
    <row r="47" customHeight="1" spans="1:6">
      <c r="A47" s="485" t="s">
        <v>53</v>
      </c>
      <c r="B47" s="476">
        <v>1161686784</v>
      </c>
      <c r="C47" s="476">
        <v>1178099809</v>
      </c>
      <c r="D47" s="217">
        <v>206652283.54</v>
      </c>
      <c r="E47" s="217">
        <v>1097281831.45</v>
      </c>
      <c r="F47" s="473">
        <f t="shared" si="1"/>
        <v>80817977.55</v>
      </c>
    </row>
    <row r="48" customHeight="1" spans="1:6">
      <c r="A48" s="472" t="s">
        <v>54</v>
      </c>
      <c r="B48" s="486">
        <f>B6+B33+B47</f>
        <v>10803316000</v>
      </c>
      <c r="C48" s="486">
        <f>C6+C33+C47</f>
        <v>11307405958.05</v>
      </c>
      <c r="D48" s="487">
        <f>D6+D33+D47</f>
        <v>2039062248.09</v>
      </c>
      <c r="E48" s="487">
        <f>E6+E33+E47</f>
        <v>11084425866.54</v>
      </c>
      <c r="F48" s="487">
        <f t="shared" si="1"/>
        <v>222980091.509998</v>
      </c>
    </row>
    <row r="49" customHeight="1" spans="1:6">
      <c r="A49" s="485" t="s">
        <v>55</v>
      </c>
      <c r="B49" s="488">
        <v>0</v>
      </c>
      <c r="C49" s="489">
        <v>0</v>
      </c>
      <c r="D49" s="490"/>
      <c r="E49" s="490">
        <v>0</v>
      </c>
      <c r="F49" s="491">
        <v>0</v>
      </c>
    </row>
    <row r="50" customHeight="1" spans="1:6">
      <c r="A50" s="472" t="s">
        <v>56</v>
      </c>
      <c r="B50" s="488">
        <f>B48+B49</f>
        <v>10803316000</v>
      </c>
      <c r="C50" s="489">
        <f>C48+C49</f>
        <v>11307405958.05</v>
      </c>
      <c r="D50" s="492">
        <f>D48+D49</f>
        <v>2039062248.09</v>
      </c>
      <c r="E50" s="492">
        <f>E48+E49</f>
        <v>11084425866.54</v>
      </c>
      <c r="F50" s="491">
        <f>C50-E50</f>
        <v>222980091.509998</v>
      </c>
    </row>
    <row r="51" customHeight="1" spans="1:6">
      <c r="A51" s="472" t="s">
        <v>57</v>
      </c>
      <c r="B51" s="493"/>
      <c r="C51" s="494"/>
      <c r="D51" s="495"/>
      <c r="E51" s="496">
        <v>0</v>
      </c>
      <c r="F51" s="497"/>
    </row>
    <row r="52" ht="18" customHeight="1" spans="1:6">
      <c r="A52" s="498" t="s">
        <v>58</v>
      </c>
      <c r="B52" s="348">
        <f>B50</f>
        <v>10803316000</v>
      </c>
      <c r="C52" s="348">
        <f>C50</f>
        <v>11307405958.05</v>
      </c>
      <c r="D52" s="473">
        <f>D50+D51</f>
        <v>2039062248.09</v>
      </c>
      <c r="E52" s="473">
        <f>E50+E51</f>
        <v>11084425866.54</v>
      </c>
      <c r="F52" s="473">
        <f>C52-E52</f>
        <v>222980091.509998</v>
      </c>
    </row>
    <row r="53" ht="18" customHeight="1" spans="1:6">
      <c r="A53" s="499" t="s">
        <v>59</v>
      </c>
      <c r="B53" s="500"/>
      <c r="C53" s="501">
        <v>338807368.78</v>
      </c>
      <c r="D53" s="502"/>
      <c r="E53" s="501">
        <v>338807368.78</v>
      </c>
      <c r="F53" s="503"/>
    </row>
    <row r="54" ht="12" customHeight="1" spans="1:6">
      <c r="A54"/>
      <c r="B54" s="504"/>
      <c r="C54" s="504"/>
      <c r="D54" s="505"/>
      <c r="E54" s="506"/>
      <c r="F54" s="506"/>
    </row>
    <row r="55" ht="16.5" customHeight="1" spans="1:6">
      <c r="A55" s="346"/>
      <c r="B55" s="330" t="s">
        <v>60</v>
      </c>
      <c r="C55" s="330"/>
      <c r="D55" s="507" t="s">
        <v>61</v>
      </c>
      <c r="E55" s="507"/>
      <c r="F55" s="507"/>
    </row>
    <row r="56" ht="15.75" customHeight="1" spans="1:6">
      <c r="A56" s="508" t="s">
        <v>61</v>
      </c>
      <c r="B56" s="471" t="s">
        <v>8</v>
      </c>
      <c r="C56" s="471" t="s">
        <v>62</v>
      </c>
      <c r="D56" s="471" t="s">
        <v>63</v>
      </c>
      <c r="E56" s="471" t="s">
        <v>64</v>
      </c>
      <c r="F56" s="509" t="s">
        <v>65</v>
      </c>
    </row>
    <row r="57" ht="28.5" customHeight="1" spans="1:6">
      <c r="A57" s="510" t="s">
        <v>66</v>
      </c>
      <c r="B57" s="476">
        <f>B58+B62+B66</f>
        <v>9160035748</v>
      </c>
      <c r="C57" s="476">
        <f>C58+C62+C66</f>
        <v>10279759019.29</v>
      </c>
      <c r="D57" s="476">
        <f>D58+D62+D66</f>
        <v>9545726700.85</v>
      </c>
      <c r="E57" s="476">
        <f>E58+E62+E66</f>
        <v>9362969767.17</v>
      </c>
      <c r="F57" s="476">
        <f>F58+F62+F66</f>
        <v>9051973374.98</v>
      </c>
    </row>
    <row r="58" ht="15.75" customHeight="1" spans="1:6">
      <c r="A58" s="485" t="s">
        <v>67</v>
      </c>
      <c r="B58" s="476">
        <f>SUM(B59:B61)</f>
        <v>8256362233</v>
      </c>
      <c r="C58" s="476">
        <f>SUM(C59:C61)</f>
        <v>9411608828.67</v>
      </c>
      <c r="D58" s="476">
        <f>SUM(D59:D61)</f>
        <v>8904056076.54</v>
      </c>
      <c r="E58" s="476">
        <f>SUM(E59:E61)</f>
        <v>8763392556.18</v>
      </c>
      <c r="F58" s="476">
        <f>SUM(F59:F61)</f>
        <v>8472953256.85</v>
      </c>
    </row>
    <row r="59" ht="15.75" customHeight="1" spans="1:6">
      <c r="A59" s="484" t="s">
        <v>68</v>
      </c>
      <c r="B59" s="511">
        <v>3651774296</v>
      </c>
      <c r="C59" s="512">
        <v>3903798182.57</v>
      </c>
      <c r="D59" s="450">
        <v>3727225833.98</v>
      </c>
      <c r="E59" s="513">
        <v>3727163915.11</v>
      </c>
      <c r="F59" s="514">
        <v>3722458431.81</v>
      </c>
    </row>
    <row r="60" ht="15.75" customHeight="1" spans="1:6">
      <c r="A60" s="475" t="s">
        <v>69</v>
      </c>
      <c r="B60" s="515">
        <v>78269000</v>
      </c>
      <c r="C60" s="516">
        <v>102252114</v>
      </c>
      <c r="D60" s="218">
        <v>101770962.26</v>
      </c>
      <c r="E60" s="218">
        <v>101750738.1</v>
      </c>
      <c r="F60" s="517">
        <v>101750738.1</v>
      </c>
    </row>
    <row r="61" ht="15.75" customHeight="1" spans="1:6">
      <c r="A61" s="518" t="s">
        <v>70</v>
      </c>
      <c r="B61" s="519">
        <v>4526318937</v>
      </c>
      <c r="C61" s="501">
        <v>5405558532.1</v>
      </c>
      <c r="D61" s="501">
        <v>5075059280.3</v>
      </c>
      <c r="E61" s="501">
        <v>4934477902.97</v>
      </c>
      <c r="F61" s="520">
        <v>4648744086.94</v>
      </c>
    </row>
    <row r="62" ht="15.75" customHeight="1" spans="1:6">
      <c r="A62" s="485" t="s">
        <v>71</v>
      </c>
      <c r="B62" s="476">
        <f>SUM(B63:B65)</f>
        <v>774782406</v>
      </c>
      <c r="C62" s="476">
        <f>SUM(C63:C65)</f>
        <v>867074918.62</v>
      </c>
      <c r="D62" s="476">
        <f>SUM(D63:D65)</f>
        <v>641670624.31</v>
      </c>
      <c r="E62" s="476">
        <f>SUM(E63:E65)</f>
        <v>599577210.99</v>
      </c>
      <c r="F62" s="476">
        <f>SUM(F63:F65)</f>
        <v>579020118.13</v>
      </c>
    </row>
    <row r="63" ht="15.75" customHeight="1" spans="1:6">
      <c r="A63" s="484" t="s">
        <v>72</v>
      </c>
      <c r="B63" s="521">
        <v>653502097</v>
      </c>
      <c r="C63" s="516">
        <v>688234627.62</v>
      </c>
      <c r="D63" s="218">
        <v>470130239.18</v>
      </c>
      <c r="E63" s="218">
        <v>428036825.9</v>
      </c>
      <c r="F63" s="218">
        <v>407479733.04</v>
      </c>
    </row>
    <row r="64" ht="15.75" customHeight="1" spans="1:6">
      <c r="A64" s="475" t="s">
        <v>73</v>
      </c>
      <c r="B64" s="515">
        <v>13892600</v>
      </c>
      <c r="C64" s="516">
        <v>71039032</v>
      </c>
      <c r="D64" s="218">
        <v>64251588.31</v>
      </c>
      <c r="E64" s="218">
        <v>64251588.31</v>
      </c>
      <c r="F64" s="218">
        <v>64251588.31</v>
      </c>
    </row>
    <row r="65" ht="15.75" customHeight="1" spans="1:6">
      <c r="A65" s="518" t="s">
        <v>74</v>
      </c>
      <c r="B65" s="515">
        <v>107387709</v>
      </c>
      <c r="C65" s="516">
        <v>107801259</v>
      </c>
      <c r="D65" s="522">
        <v>107288796.82</v>
      </c>
      <c r="E65" s="522">
        <v>107288796.78</v>
      </c>
      <c r="F65" s="522">
        <v>107288796.78</v>
      </c>
    </row>
    <row r="66" ht="15.75" customHeight="1" spans="1:6">
      <c r="A66" s="523" t="s">
        <v>75</v>
      </c>
      <c r="B66" s="511">
        <v>128891109</v>
      </c>
      <c r="C66" s="511">
        <v>1075272</v>
      </c>
      <c r="D66" s="524"/>
      <c r="E66" s="524"/>
      <c r="F66" s="524"/>
    </row>
    <row r="67" ht="15.75" customHeight="1" spans="1:6">
      <c r="A67" s="518" t="s">
        <v>76</v>
      </c>
      <c r="B67" s="476">
        <f>B68+B72</f>
        <v>1161686784</v>
      </c>
      <c r="C67" s="476">
        <f>C68+C72</f>
        <v>1124653258</v>
      </c>
      <c r="D67" s="476">
        <f>D68+D72</f>
        <v>1101393183.95</v>
      </c>
      <c r="E67" s="476">
        <f>E68+E72</f>
        <v>1098124328.55</v>
      </c>
      <c r="F67" s="476">
        <f>F68+F72</f>
        <v>1065151592.79</v>
      </c>
    </row>
    <row r="68" ht="15.75" customHeight="1" spans="1:6">
      <c r="A68" s="485" t="s">
        <v>77</v>
      </c>
      <c r="B68" s="476">
        <f>SUM(B69:B71)</f>
        <v>1058895930</v>
      </c>
      <c r="C68" s="476">
        <f>SUM(C69:C71)</f>
        <v>1035252479</v>
      </c>
      <c r="D68" s="476">
        <f>SUM(D69:D71)</f>
        <v>1021977777.13</v>
      </c>
      <c r="E68" s="348">
        <f>SUM(E69:E71)</f>
        <v>1018708921.73</v>
      </c>
      <c r="F68" s="476">
        <f>SUM(F69:F71)</f>
        <v>985736185.97</v>
      </c>
    </row>
    <row r="69" ht="15.75" customHeight="1" spans="1:6">
      <c r="A69" s="484" t="s">
        <v>68</v>
      </c>
      <c r="B69" s="515">
        <v>471519493</v>
      </c>
      <c r="C69" s="413">
        <v>481248131</v>
      </c>
      <c r="D69" s="218">
        <v>475393233.69</v>
      </c>
      <c r="E69" s="218">
        <v>472770767.4</v>
      </c>
      <c r="F69" s="218">
        <v>439956890.64</v>
      </c>
    </row>
    <row r="70" ht="15.75" customHeight="1" spans="1:6">
      <c r="A70" s="475" t="s">
        <v>69</v>
      </c>
      <c r="B70" s="515">
        <v>15500000</v>
      </c>
      <c r="C70" s="521">
        <v>15500000</v>
      </c>
      <c r="D70" s="521">
        <v>15186241.17</v>
      </c>
      <c r="E70" s="218">
        <v>15186241.17</v>
      </c>
      <c r="F70" s="218">
        <v>15186241.17</v>
      </c>
    </row>
    <row r="71" ht="15.75" customHeight="1" spans="1:6">
      <c r="A71" s="518" t="s">
        <v>70</v>
      </c>
      <c r="B71" s="515">
        <v>571876437</v>
      </c>
      <c r="C71" s="521">
        <v>538504348</v>
      </c>
      <c r="D71" s="218">
        <v>531398302.27</v>
      </c>
      <c r="E71" s="218">
        <v>530751913.16</v>
      </c>
      <c r="F71" s="218">
        <v>530593054.16</v>
      </c>
    </row>
    <row r="72" ht="15.75" customHeight="1" spans="1:6">
      <c r="A72" s="485" t="s">
        <v>78</v>
      </c>
      <c r="B72" s="476">
        <f>SUM(B73:B74)</f>
        <v>102790854</v>
      </c>
      <c r="C72" s="476">
        <f>SUM(C73:C74)</f>
        <v>89400779</v>
      </c>
      <c r="D72" s="476">
        <f>SUM(D73:D74)</f>
        <v>79415406.82</v>
      </c>
      <c r="E72" s="476">
        <f>SUM(E73:E74)</f>
        <v>79415406.82</v>
      </c>
      <c r="F72" s="476">
        <f>SUM(F73:F74)</f>
        <v>79415406.82</v>
      </c>
    </row>
    <row r="73" ht="15.75" customHeight="1" spans="1:6">
      <c r="A73" s="484" t="s">
        <v>72</v>
      </c>
      <c r="B73" s="515">
        <v>89990000</v>
      </c>
      <c r="C73" s="525">
        <v>76599925</v>
      </c>
      <c r="D73" s="525">
        <v>66614553.7</v>
      </c>
      <c r="E73" s="218">
        <v>66614553.7</v>
      </c>
      <c r="F73" s="218">
        <v>66614553.7</v>
      </c>
    </row>
    <row r="74" ht="15.75" customHeight="1" spans="1:6">
      <c r="A74" s="475" t="s">
        <v>74</v>
      </c>
      <c r="B74" s="515">
        <v>12800854</v>
      </c>
      <c r="C74" s="521">
        <v>12800854</v>
      </c>
      <c r="D74" s="522">
        <v>12800853.12</v>
      </c>
      <c r="E74" s="218">
        <v>12800853.12</v>
      </c>
      <c r="F74" s="218">
        <v>12800853.12</v>
      </c>
    </row>
    <row r="75" ht="17.1" customHeight="1" spans="1:6">
      <c r="A75" s="485" t="s">
        <v>79</v>
      </c>
      <c r="B75" s="252">
        <f t="shared" ref="B75:F75" si="2">B76</f>
        <v>19652000</v>
      </c>
      <c r="C75" s="252">
        <f t="shared" si="2"/>
        <v>19652000</v>
      </c>
      <c r="D75" s="252">
        <f t="shared" si="2"/>
        <v>19395387.28</v>
      </c>
      <c r="E75" s="252">
        <f t="shared" si="2"/>
        <v>19395387.28</v>
      </c>
      <c r="F75" s="252">
        <f t="shared" si="2"/>
        <v>19395387.28</v>
      </c>
    </row>
    <row r="76" ht="17.1" customHeight="1" spans="1:6">
      <c r="A76" s="475" t="s">
        <v>80</v>
      </c>
      <c r="B76" s="515">
        <v>19652000</v>
      </c>
      <c r="C76" s="516">
        <v>19652000</v>
      </c>
      <c r="D76" s="522">
        <v>19395387.28</v>
      </c>
      <c r="E76" s="522">
        <v>19395387.28</v>
      </c>
      <c r="F76" s="522">
        <v>19395387.28</v>
      </c>
    </row>
    <row r="77" ht="15.75" customHeight="1" spans="1:6">
      <c r="A77" s="485" t="s">
        <v>81</v>
      </c>
      <c r="B77" s="476">
        <f>B57+B67+B75</f>
        <v>10341374532</v>
      </c>
      <c r="C77" s="526">
        <f>C57+C67+C75</f>
        <v>11424064277.29</v>
      </c>
      <c r="D77" s="526">
        <f>D57+D67+D75</f>
        <v>10666515272.08</v>
      </c>
      <c r="E77" s="526">
        <f>E57+E67+E75</f>
        <v>10480489483</v>
      </c>
      <c r="F77" s="526">
        <f>F57+F67+F75</f>
        <v>10136520355.05</v>
      </c>
    </row>
    <row r="78" ht="15.75" customHeight="1" spans="1:6">
      <c r="A78" s="498" t="s">
        <v>82</v>
      </c>
      <c r="B78" s="527"/>
      <c r="C78" s="528"/>
      <c r="D78" s="529">
        <f>E48-D77</f>
        <v>417910594.460001</v>
      </c>
      <c r="E78" s="473">
        <f>E52-E77</f>
        <v>603936383.540001</v>
      </c>
      <c r="F78" s="348">
        <f>E50-F77</f>
        <v>947905511.490002</v>
      </c>
    </row>
    <row r="79" ht="15.75" customHeight="1" spans="1:6">
      <c r="A79" s="530" t="s">
        <v>83</v>
      </c>
      <c r="B79" s="531">
        <f>B77</f>
        <v>10341374532</v>
      </c>
      <c r="C79" s="502">
        <f>C77</f>
        <v>11424064277.29</v>
      </c>
      <c r="D79" s="502">
        <f>SUM(D77:D78)</f>
        <v>11084425866.54</v>
      </c>
      <c r="E79" s="473">
        <f>E77+E78</f>
        <v>11084425866.54</v>
      </c>
      <c r="F79" s="473">
        <f>F77+F78</f>
        <v>11084425866.54</v>
      </c>
    </row>
    <row r="80" ht="15.75" customHeight="1" spans="1:6">
      <c r="A80" s="532" t="s">
        <v>84</v>
      </c>
      <c r="B80" s="373">
        <v>461941468</v>
      </c>
      <c r="C80" s="473">
        <v>451827868</v>
      </c>
      <c r="D80" s="533"/>
      <c r="E80" s="534"/>
      <c r="F80" s="535"/>
    </row>
    <row r="81" ht="15.75" customHeight="1" spans="1:6">
      <c r="A81" s="532" t="s">
        <v>85</v>
      </c>
      <c r="B81" s="252">
        <f>B79+B80</f>
        <v>10803316000</v>
      </c>
      <c r="C81" s="252">
        <f>C79+C80</f>
        <v>11875892145.29</v>
      </c>
      <c r="D81" s="536"/>
      <c r="E81" s="537"/>
      <c r="F81" s="538"/>
    </row>
    <row r="82" ht="15.75" customHeight="1" spans="1:6">
      <c r="A82" s="539"/>
      <c r="B82" s="184"/>
      <c r="C82" s="184"/>
      <c r="D82" s="184"/>
      <c r="E82" s="184"/>
      <c r="F82" s="184"/>
    </row>
    <row r="83" ht="15.75" customHeight="1" spans="1:6">
      <c r="A83" s="33"/>
      <c r="B83" s="46"/>
      <c r="C83" s="46"/>
      <c r="D83" s="12"/>
      <c r="E83" s="540"/>
      <c r="F83" s="541"/>
    </row>
    <row r="84" ht="15.75" customHeight="1" spans="1:6">
      <c r="A84" s="33" t="s">
        <v>86</v>
      </c>
      <c r="B84" s="542"/>
      <c r="C84" s="542"/>
      <c r="D84" s="34"/>
      <c r="E84" s="33" t="s">
        <v>87</v>
      </c>
      <c r="F84" s="543"/>
    </row>
    <row r="85" ht="15.75" customHeight="1" spans="1:6">
      <c r="A85" s="33" t="s">
        <v>88</v>
      </c>
      <c r="B85" s="544"/>
      <c r="C85" s="505"/>
      <c r="D85" s="34"/>
      <c r="E85" s="33" t="s">
        <v>89</v>
      </c>
      <c r="F85" s="545"/>
    </row>
    <row r="86" ht="15.75" customHeight="1" spans="1:6">
      <c r="A86" s="34"/>
      <c r="B86" s="184"/>
      <c r="C86" s="505"/>
      <c r="D86" s="286"/>
      <c r="E86" s="286"/>
      <c r="F86" s="286"/>
    </row>
    <row r="87" ht="15.75" customHeight="1" spans="1:6">
      <c r="A87" s="34"/>
      <c r="B87" s="184"/>
      <c r="C87" s="184"/>
      <c r="D87" s="184"/>
      <c r="E87" s="184"/>
      <c r="F87" s="184"/>
    </row>
    <row r="88" ht="15.75" customHeight="1" spans="1:6">
      <c r="A88" s="33" t="s">
        <v>90</v>
      </c>
      <c r="B88" s="184"/>
      <c r="C88" s="184"/>
      <c r="D88" s="34"/>
      <c r="E88" s="33" t="s">
        <v>91</v>
      </c>
      <c r="F88" s="34"/>
    </row>
    <row r="89" ht="15.75" customHeight="1" spans="1:6">
      <c r="A89" s="33" t="s">
        <v>92</v>
      </c>
      <c r="B89" s="34"/>
      <c r="C89" s="34"/>
      <c r="D89" s="34"/>
      <c r="E89" s="33" t="s">
        <v>93</v>
      </c>
      <c r="F89" s="34"/>
    </row>
    <row r="90" customHeight="1" spans="4:6">
      <c r="D90" s="546" t="s">
        <v>94</v>
      </c>
      <c r="E90" s="546"/>
      <c r="F90" s="546"/>
    </row>
    <row r="91" customHeight="1" spans="3:3">
      <c r="C91" s="547"/>
    </row>
    <row r="92" customHeight="1" spans="2:5">
      <c r="B92" s="46"/>
      <c r="C92" s="46"/>
      <c r="D92" s="46"/>
      <c r="E92" s="46"/>
    </row>
    <row r="93" customHeight="1" spans="2:6">
      <c r="B93" s="46"/>
      <c r="C93" s="46"/>
      <c r="D93" s="46"/>
      <c r="E93" s="46"/>
      <c r="F93" s="46"/>
    </row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</sheetData>
  <sheetProtection selectLockedCells="1" selectUnlockedCells="1"/>
  <mergeCells count="8">
    <mergeCell ref="A1:F1"/>
    <mergeCell ref="A2:F2"/>
    <mergeCell ref="A3:F3"/>
    <mergeCell ref="B4:C4"/>
    <mergeCell ref="D4:E4"/>
    <mergeCell ref="B55:C55"/>
    <mergeCell ref="D55:F55"/>
    <mergeCell ref="D90:F90"/>
  </mergeCells>
  <printOptions horizontalCentered="1"/>
  <pageMargins left="0.31496062992126" right="0.31496062992126" top="0.196850393700787" bottom="0.196850393700787" header="0.511811023622047" footer="0.511811023622047"/>
  <pageSetup paperSize="9" scale="59" firstPageNumber="0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workbookViewId="0">
      <selection activeCell="A51" sqref="A51"/>
    </sheetView>
  </sheetViews>
  <sheetFormatPr defaultColWidth="9" defaultRowHeight="12.75"/>
  <cols>
    <col min="1" max="1" width="83.7142857142857" customWidth="1"/>
    <col min="2" max="2" width="16.7142857142857" customWidth="1"/>
    <col min="3" max="3" width="15.8571428571429" customWidth="1"/>
    <col min="4" max="5" width="15" customWidth="1"/>
    <col min="6" max="6" width="15.2857142857143" customWidth="1"/>
    <col min="7" max="8" width="15" customWidth="1"/>
    <col min="9" max="10" width="16.2857142857143" customWidth="1"/>
    <col min="11" max="11" width="15.8571428571429" customWidth="1"/>
    <col min="12" max="12" width="16.2857142857143" customWidth="1"/>
  </cols>
  <sheetData>
    <row r="1" ht="34.5" customHeight="1" spans="1:12">
      <c r="A1" s="1" t="s">
        <v>606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ht="15" spans="1:12">
      <c r="A2" s="6" t="s">
        <v>607</v>
      </c>
      <c r="B2" s="6" t="s">
        <v>608</v>
      </c>
      <c r="C2" s="6"/>
      <c r="D2" s="7"/>
      <c r="E2" s="5"/>
      <c r="F2" s="5"/>
      <c r="G2" s="5"/>
      <c r="H2" s="5"/>
      <c r="I2" s="5"/>
      <c r="J2" s="5"/>
      <c r="K2" s="5"/>
      <c r="L2" s="5"/>
    </row>
    <row r="3" ht="45" spans="1:12">
      <c r="A3" s="8"/>
      <c r="B3" s="9" t="s">
        <v>609</v>
      </c>
      <c r="C3" s="9" t="s">
        <v>610</v>
      </c>
      <c r="D3" s="7"/>
      <c r="E3" s="5"/>
      <c r="F3" s="5"/>
      <c r="G3" s="5"/>
      <c r="H3" s="5"/>
      <c r="I3" s="5"/>
      <c r="J3" s="5"/>
      <c r="K3" s="5"/>
      <c r="L3" s="5"/>
    </row>
    <row r="4" ht="15" spans="1:12">
      <c r="A4" s="10" t="s">
        <v>607</v>
      </c>
      <c r="B4" s="8"/>
      <c r="C4" s="8"/>
      <c r="D4" s="7"/>
      <c r="E4" s="5"/>
      <c r="F4" s="5"/>
      <c r="G4" s="5"/>
      <c r="H4" s="5"/>
      <c r="I4" s="5"/>
      <c r="J4" s="5"/>
      <c r="K4" s="5"/>
      <c r="L4" s="5"/>
    </row>
    <row r="5" ht="15" spans="1:12">
      <c r="A5" s="10" t="s">
        <v>611</v>
      </c>
      <c r="B5" s="11">
        <f>B6</f>
        <v>0</v>
      </c>
      <c r="C5" s="11">
        <f>C6</f>
        <v>0</v>
      </c>
      <c r="D5" s="7"/>
      <c r="E5" s="5"/>
      <c r="F5" s="5"/>
      <c r="G5" s="5"/>
      <c r="H5" s="5"/>
      <c r="I5" s="5"/>
      <c r="J5" s="5"/>
      <c r="K5" s="5"/>
      <c r="L5" s="5"/>
    </row>
    <row r="6" ht="15" spans="1:12">
      <c r="A6" s="10" t="s">
        <v>612</v>
      </c>
      <c r="B6" s="11"/>
      <c r="C6" s="11"/>
      <c r="D6" s="7"/>
      <c r="E6" s="5"/>
      <c r="F6" s="5"/>
      <c r="G6" s="5"/>
      <c r="H6" s="5"/>
      <c r="I6" s="5"/>
      <c r="J6" s="5"/>
      <c r="K6" s="5"/>
      <c r="L6" s="5"/>
    </row>
    <row r="7" ht="15" spans="1:12">
      <c r="A7" s="10" t="s">
        <v>613</v>
      </c>
      <c r="B7" s="11">
        <f>SUM(B8:B10)</f>
        <v>0</v>
      </c>
      <c r="C7" s="11">
        <f>SUM(C8:C10)</f>
        <v>0</v>
      </c>
      <c r="D7" s="7"/>
      <c r="E7" s="5"/>
      <c r="F7" s="5"/>
      <c r="G7" s="5"/>
      <c r="H7" s="5"/>
      <c r="I7" s="5"/>
      <c r="J7" s="5"/>
      <c r="K7" s="5"/>
      <c r="L7" s="5"/>
    </row>
    <row r="8" ht="15" spans="1:12">
      <c r="A8" s="10" t="s">
        <v>614</v>
      </c>
      <c r="B8" s="11"/>
      <c r="C8" s="11"/>
      <c r="D8" s="7"/>
      <c r="E8" s="5"/>
      <c r="F8" s="5"/>
      <c r="G8" s="12"/>
      <c r="H8" s="5"/>
      <c r="I8" s="5"/>
      <c r="J8" s="5"/>
      <c r="K8" s="5"/>
      <c r="L8" s="5"/>
    </row>
    <row r="9" ht="15" spans="1:12">
      <c r="A9" s="10" t="s">
        <v>615</v>
      </c>
      <c r="B9" s="11"/>
      <c r="C9" s="11"/>
      <c r="D9" s="7"/>
      <c r="E9" s="5"/>
      <c r="F9" s="5"/>
      <c r="G9" s="5"/>
      <c r="H9" s="5"/>
      <c r="I9" s="5"/>
      <c r="J9" s="5"/>
      <c r="K9" s="5"/>
      <c r="L9" s="5"/>
    </row>
    <row r="10" ht="15" spans="1:12">
      <c r="A10" s="10" t="s">
        <v>616</v>
      </c>
      <c r="B10" s="11"/>
      <c r="C10" s="11"/>
      <c r="D10" s="7"/>
      <c r="E10" s="5"/>
      <c r="F10" s="5"/>
      <c r="G10" s="5"/>
      <c r="H10" s="5"/>
      <c r="I10" s="5"/>
      <c r="J10" s="5"/>
      <c r="K10" s="5"/>
      <c r="L10" s="5"/>
    </row>
    <row r="11" ht="15" spans="1:12">
      <c r="A11" s="10" t="s">
        <v>617</v>
      </c>
      <c r="B11" s="11">
        <f>SUM(B12:B15)</f>
        <v>0</v>
      </c>
      <c r="C11" s="11">
        <f>SUM(C12:C15)</f>
        <v>0</v>
      </c>
      <c r="D11" s="7"/>
      <c r="E11" s="5"/>
      <c r="F11" s="5"/>
      <c r="G11" s="13"/>
      <c r="H11" s="5"/>
      <c r="I11" s="5"/>
      <c r="J11" s="5"/>
      <c r="K11" s="5"/>
      <c r="L11" s="5"/>
    </row>
    <row r="12" ht="15" spans="1:12">
      <c r="A12" s="10" t="s">
        <v>618</v>
      </c>
      <c r="B12" s="11"/>
      <c r="C12" s="11"/>
      <c r="D12" s="7"/>
      <c r="E12" s="5"/>
      <c r="F12" s="5"/>
      <c r="G12" s="5"/>
      <c r="H12" s="5"/>
      <c r="I12" s="5"/>
      <c r="J12" s="5"/>
      <c r="K12" s="5"/>
      <c r="L12" s="5"/>
    </row>
    <row r="13" ht="15" spans="1:12">
      <c r="A13" s="10" t="s">
        <v>619</v>
      </c>
      <c r="B13" s="11"/>
      <c r="C13" s="11"/>
      <c r="D13" s="7"/>
      <c r="E13" s="5"/>
      <c r="F13" s="14"/>
      <c r="G13" s="5"/>
      <c r="H13" s="5"/>
      <c r="I13" s="5"/>
      <c r="J13" s="5"/>
      <c r="K13" s="5"/>
      <c r="L13" s="5"/>
    </row>
    <row r="14" ht="15" spans="1:12">
      <c r="A14" s="10" t="s">
        <v>620</v>
      </c>
      <c r="B14" s="11"/>
      <c r="C14" s="11"/>
      <c r="D14" s="7"/>
      <c r="E14" s="5"/>
      <c r="F14" s="5"/>
      <c r="G14" s="5"/>
      <c r="H14" s="5"/>
      <c r="I14" s="5"/>
      <c r="J14" s="5"/>
      <c r="K14" s="5"/>
      <c r="L14" s="5"/>
    </row>
    <row r="15" ht="15" spans="1:12">
      <c r="A15" s="10" t="s">
        <v>621</v>
      </c>
      <c r="B15" s="11"/>
      <c r="C15" s="11"/>
      <c r="D15" s="7"/>
      <c r="E15" s="5"/>
      <c r="F15" s="5"/>
      <c r="G15" s="5"/>
      <c r="H15" s="5"/>
      <c r="I15" s="5"/>
      <c r="J15" s="5"/>
      <c r="K15" s="5"/>
      <c r="L15" s="5"/>
    </row>
    <row r="16" ht="15" spans="1:12">
      <c r="A16" s="15"/>
      <c r="B16" s="7"/>
      <c r="C16" s="16"/>
      <c r="D16" s="7"/>
      <c r="E16" s="5"/>
      <c r="F16" s="5"/>
      <c r="G16" s="5"/>
      <c r="H16" s="5"/>
      <c r="I16" s="5"/>
      <c r="J16" s="5"/>
      <c r="K16" s="5"/>
      <c r="L16" s="5"/>
    </row>
    <row r="17" ht="15" spans="1:12">
      <c r="A17" s="17" t="s">
        <v>622</v>
      </c>
      <c r="B17" s="7"/>
      <c r="C17" s="16"/>
      <c r="D17" s="7"/>
      <c r="E17" s="5"/>
      <c r="F17" s="5"/>
      <c r="G17" s="5"/>
      <c r="H17" s="5"/>
      <c r="I17" s="5"/>
      <c r="J17" s="5"/>
      <c r="K17" s="5"/>
      <c r="L17" s="5"/>
    </row>
    <row r="18" ht="45" spans="1:12">
      <c r="A18" s="9" t="s">
        <v>623</v>
      </c>
      <c r="B18" s="18" t="s">
        <v>624</v>
      </c>
      <c r="C18" s="18" t="s">
        <v>625</v>
      </c>
      <c r="D18" s="9" t="s">
        <v>626</v>
      </c>
      <c r="E18" s="9" t="s">
        <v>627</v>
      </c>
      <c r="F18" s="9" t="s">
        <v>628</v>
      </c>
      <c r="G18" s="9" t="s">
        <v>629</v>
      </c>
      <c r="H18" s="9" t="s">
        <v>630</v>
      </c>
      <c r="I18" s="9" t="s">
        <v>631</v>
      </c>
      <c r="J18" s="9" t="s">
        <v>632</v>
      </c>
      <c r="K18" s="9" t="s">
        <v>633</v>
      </c>
      <c r="L18" s="9" t="s">
        <v>634</v>
      </c>
    </row>
    <row r="19" ht="15" spans="1:12">
      <c r="A19" s="10" t="s">
        <v>635</v>
      </c>
      <c r="B19" s="19">
        <v>6836039.49</v>
      </c>
      <c r="C19" s="19">
        <v>7585572.05</v>
      </c>
      <c r="D19" s="20">
        <v>20016254.07</v>
      </c>
      <c r="E19" s="20">
        <v>21798921.43</v>
      </c>
      <c r="F19" s="20">
        <v>21798921.43</v>
      </c>
      <c r="G19" s="20">
        <v>21798921.43</v>
      </c>
      <c r="H19" s="20">
        <v>21798921.43</v>
      </c>
      <c r="I19" s="20">
        <v>21798921.43</v>
      </c>
      <c r="J19" s="20">
        <v>21798921.43</v>
      </c>
      <c r="K19" s="20">
        <v>21798921.43</v>
      </c>
      <c r="L19" s="20">
        <v>21798921.43</v>
      </c>
    </row>
    <row r="20" ht="25.5" customHeight="1" spans="1:12">
      <c r="A20" s="10" t="s">
        <v>636</v>
      </c>
      <c r="B20" s="21"/>
      <c r="C20" s="22"/>
      <c r="D20" s="21"/>
      <c r="E20" s="21"/>
      <c r="F20" s="21"/>
      <c r="G20" s="21"/>
      <c r="H20" s="21"/>
      <c r="I20" s="21"/>
      <c r="J20" s="21"/>
      <c r="K20" s="21"/>
      <c r="L20" s="21"/>
    </row>
    <row r="21" ht="15" spans="1:12">
      <c r="A21" s="23"/>
      <c r="B21" s="24"/>
      <c r="C21" s="25"/>
      <c r="D21" s="26"/>
      <c r="E21" s="24"/>
      <c r="F21" s="24"/>
      <c r="G21" s="24"/>
      <c r="H21" s="24"/>
      <c r="I21" s="24"/>
      <c r="J21" s="24"/>
      <c r="K21" s="24"/>
      <c r="L21" s="24"/>
    </row>
    <row r="22" ht="45" spans="1:12">
      <c r="A22" s="27" t="s">
        <v>637</v>
      </c>
      <c r="B22" s="28" t="s">
        <v>624</v>
      </c>
      <c r="C22" s="28" t="s">
        <v>625</v>
      </c>
      <c r="D22" s="29" t="s">
        <v>626</v>
      </c>
      <c r="E22" s="29" t="s">
        <v>627</v>
      </c>
      <c r="F22" s="29" t="s">
        <v>628</v>
      </c>
      <c r="G22" s="29" t="s">
        <v>629</v>
      </c>
      <c r="H22" s="29" t="s">
        <v>630</v>
      </c>
      <c r="I22" s="29" t="s">
        <v>631</v>
      </c>
      <c r="J22" s="29" t="s">
        <v>632</v>
      </c>
      <c r="K22" s="29" t="s">
        <v>633</v>
      </c>
      <c r="L22" s="29" t="s">
        <v>634</v>
      </c>
    </row>
    <row r="23" ht="15" spans="1:12">
      <c r="A23" s="10" t="s">
        <v>638</v>
      </c>
      <c r="B23" s="30">
        <f>B19+B20</f>
        <v>6836039.49</v>
      </c>
      <c r="C23" s="30">
        <f>C19+C20</f>
        <v>7585572.05</v>
      </c>
      <c r="D23" s="30">
        <f t="shared" ref="D23:L23" si="0">D19+D20</f>
        <v>20016254.07</v>
      </c>
      <c r="E23" s="30">
        <f t="shared" si="0"/>
        <v>21798921.43</v>
      </c>
      <c r="F23" s="30">
        <f t="shared" si="0"/>
        <v>21798921.43</v>
      </c>
      <c r="G23" s="30">
        <f t="shared" si="0"/>
        <v>21798921.43</v>
      </c>
      <c r="H23" s="30">
        <f t="shared" si="0"/>
        <v>21798921.43</v>
      </c>
      <c r="I23" s="30">
        <f t="shared" si="0"/>
        <v>21798921.43</v>
      </c>
      <c r="J23" s="30">
        <f t="shared" si="0"/>
        <v>21798921.43</v>
      </c>
      <c r="K23" s="30">
        <f t="shared" si="0"/>
        <v>21798921.43</v>
      </c>
      <c r="L23" s="30">
        <f t="shared" si="0"/>
        <v>21798921.43</v>
      </c>
    </row>
    <row r="24" ht="30" spans="1:12">
      <c r="A24" s="10" t="s">
        <v>639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</row>
    <row r="25" ht="15" spans="1:12">
      <c r="A25" s="10" t="s">
        <v>640</v>
      </c>
      <c r="B25" s="30">
        <f>B23+B24</f>
        <v>6836039.49</v>
      </c>
      <c r="C25" s="30">
        <f>C23+C24</f>
        <v>7585572.05</v>
      </c>
      <c r="D25" s="30">
        <f t="shared" ref="D25:L25" si="1">D23+D24</f>
        <v>20016254.07</v>
      </c>
      <c r="E25" s="30">
        <f t="shared" si="1"/>
        <v>21798921.43</v>
      </c>
      <c r="F25" s="30">
        <f t="shared" si="1"/>
        <v>21798921.43</v>
      </c>
      <c r="G25" s="30">
        <f t="shared" si="1"/>
        <v>21798921.43</v>
      </c>
      <c r="H25" s="30">
        <f t="shared" si="1"/>
        <v>21798921.43</v>
      </c>
      <c r="I25" s="30">
        <f t="shared" si="1"/>
        <v>21798921.43</v>
      </c>
      <c r="J25" s="30">
        <f t="shared" si="1"/>
        <v>21798921.43</v>
      </c>
      <c r="K25" s="30">
        <f t="shared" si="1"/>
        <v>21798921.43</v>
      </c>
      <c r="L25" s="30">
        <f t="shared" si="1"/>
        <v>21798921.43</v>
      </c>
    </row>
    <row r="26" ht="15" spans="1:12">
      <c r="A26" s="10" t="s">
        <v>641</v>
      </c>
      <c r="B26" s="31">
        <v>7754036995.16</v>
      </c>
      <c r="C26" s="12">
        <v>8985297738.92</v>
      </c>
      <c r="D26" s="31">
        <v>9156715839.89</v>
      </c>
      <c r="E26" s="31">
        <v>9331404190.35</v>
      </c>
      <c r="F26" s="31">
        <v>9509425178.88</v>
      </c>
      <c r="G26" s="31">
        <v>9690842384.28</v>
      </c>
      <c r="H26" s="31">
        <v>9875720598.29</v>
      </c>
      <c r="I26" s="31">
        <v>10064125848.72</v>
      </c>
      <c r="J26" s="31">
        <v>10256125423.03</v>
      </c>
      <c r="K26" s="31">
        <v>10451787892.37</v>
      </c>
      <c r="L26" s="31">
        <v>10651183136.06</v>
      </c>
    </row>
    <row r="27" ht="15" spans="1:12">
      <c r="A27" s="10" t="s">
        <v>642</v>
      </c>
      <c r="B27" s="32">
        <f>B25/B26*100</f>
        <v>0.0881610378473432</v>
      </c>
      <c r="C27" s="32">
        <f t="shared" ref="C27:L27" si="2">C25/C26*100</f>
        <v>0.0844220444375809</v>
      </c>
      <c r="D27" s="32">
        <f t="shared" si="2"/>
        <v>0.218596431515346</v>
      </c>
      <c r="E27" s="32">
        <f t="shared" si="2"/>
        <v>0.233608157843416</v>
      </c>
      <c r="F27" s="32">
        <f t="shared" si="2"/>
        <v>0.229234901373581</v>
      </c>
      <c r="G27" s="32">
        <f t="shared" si="2"/>
        <v>0.22494351435703</v>
      </c>
      <c r="H27" s="32">
        <f t="shared" si="2"/>
        <v>0.220732464158357</v>
      </c>
      <c r="I27" s="32">
        <f t="shared" si="2"/>
        <v>0.216600246833882</v>
      </c>
      <c r="J27" s="32">
        <f t="shared" si="2"/>
        <v>0.21254538659454</v>
      </c>
      <c r="K27" s="32">
        <f t="shared" si="2"/>
        <v>0.208566435278634</v>
      </c>
      <c r="L27" s="32">
        <f t="shared" si="2"/>
        <v>0.204661971834837</v>
      </c>
    </row>
    <row r="28" hidden="1"/>
    <row r="29" hidden="1"/>
    <row r="30" ht="15.75" hidden="1" spans="1:5">
      <c r="A30" s="33" t="s">
        <v>86</v>
      </c>
      <c r="B30" s="33" t="s">
        <v>87</v>
      </c>
      <c r="C30" s="33"/>
      <c r="D30" s="34"/>
      <c r="E30" s="35"/>
    </row>
    <row r="31" ht="15" hidden="1" customHeight="1" spans="1:5">
      <c r="A31" s="36" t="s">
        <v>88</v>
      </c>
      <c r="B31" s="36" t="s">
        <v>89</v>
      </c>
      <c r="C31" s="36"/>
      <c r="D31" s="37"/>
      <c r="E31" s="35"/>
    </row>
    <row r="32" ht="15" hidden="1" spans="1:5">
      <c r="A32" s="38"/>
      <c r="B32" s="39"/>
      <c r="C32" s="36"/>
      <c r="D32" s="36"/>
      <c r="E32" s="35"/>
    </row>
    <row r="33" ht="15" hidden="1" spans="1:4">
      <c r="A33" s="38"/>
      <c r="B33" s="39"/>
      <c r="C33" s="38"/>
      <c r="D33" s="38"/>
    </row>
    <row r="34" ht="15" hidden="1" spans="1:4">
      <c r="A34" s="40"/>
      <c r="B34" s="40"/>
      <c r="C34" s="40"/>
      <c r="D34" s="40"/>
    </row>
    <row r="35" ht="15" hidden="1" spans="1:4">
      <c r="A35" s="40"/>
      <c r="B35" s="40"/>
      <c r="C35" s="40"/>
      <c r="D35" s="40"/>
    </row>
    <row r="36" ht="15.75" hidden="1" spans="1:5">
      <c r="A36" s="33" t="s">
        <v>90</v>
      </c>
      <c r="B36" s="33" t="s">
        <v>643</v>
      </c>
      <c r="C36" s="33"/>
      <c r="D36" s="34"/>
      <c r="E36" s="34"/>
    </row>
    <row r="37" ht="15.75" hidden="1" spans="1:5">
      <c r="A37" s="33" t="s">
        <v>92</v>
      </c>
      <c r="B37" s="33" t="s">
        <v>93</v>
      </c>
      <c r="C37" s="33"/>
      <c r="D37" s="34"/>
      <c r="E37" s="34"/>
    </row>
    <row r="38" ht="15.75" hidden="1" spans="2:5">
      <c r="B38" s="33" t="s">
        <v>94</v>
      </c>
      <c r="C38" s="33"/>
      <c r="D38" s="34"/>
      <c r="E38" s="34"/>
    </row>
    <row r="39" hidden="1"/>
    <row r="40" hidden="1"/>
    <row r="41" hidden="1"/>
    <row r="44" ht="15" spans="1:13">
      <c r="A44" s="36" t="s">
        <v>86</v>
      </c>
      <c r="B44" s="41" t="s">
        <v>87</v>
      </c>
      <c r="C44" s="41"/>
      <c r="D44" s="41"/>
      <c r="E44" s="5"/>
      <c r="F44" s="41" t="s">
        <v>90</v>
      </c>
      <c r="G44" s="41"/>
      <c r="H44" s="41"/>
      <c r="I44" s="5"/>
      <c r="J44" s="41" t="s">
        <v>91</v>
      </c>
      <c r="K44" s="41"/>
      <c r="L44" s="41"/>
      <c r="M44" s="5"/>
    </row>
    <row r="45" spans="1:13">
      <c r="A45" s="42" t="s">
        <v>88</v>
      </c>
      <c r="B45" s="43" t="s">
        <v>89</v>
      </c>
      <c r="C45" s="43"/>
      <c r="D45" s="43"/>
      <c r="E45" s="44"/>
      <c r="F45" s="43" t="s">
        <v>92</v>
      </c>
      <c r="G45" s="43"/>
      <c r="H45" s="43"/>
      <c r="I45" s="44"/>
      <c r="J45" s="48" t="s">
        <v>93</v>
      </c>
      <c r="K45" s="48"/>
      <c r="L45" s="48"/>
      <c r="M45" s="49"/>
    </row>
    <row r="46" spans="2:13">
      <c r="B46" s="44"/>
      <c r="C46" s="44"/>
      <c r="D46" s="44"/>
      <c r="E46" s="44"/>
      <c r="F46" s="44"/>
      <c r="G46" s="44"/>
      <c r="H46" s="44"/>
      <c r="I46" s="44"/>
      <c r="J46" s="43" t="s">
        <v>94</v>
      </c>
      <c r="K46" s="43"/>
      <c r="L46" s="43"/>
      <c r="M46" s="44"/>
    </row>
    <row r="47" spans="4:12">
      <c r="D47" s="45"/>
      <c r="E47" s="45"/>
      <c r="F47" s="45"/>
      <c r="G47" s="45"/>
      <c r="H47" s="45"/>
      <c r="I47" s="45"/>
      <c r="J47" s="45"/>
      <c r="K47" s="45"/>
      <c r="L47" s="45"/>
    </row>
    <row r="48" spans="3:3">
      <c r="C48" s="46"/>
    </row>
    <row r="49" spans="3:3">
      <c r="C49" s="47"/>
    </row>
  </sheetData>
  <mergeCells count="16">
    <mergeCell ref="A1:C1"/>
    <mergeCell ref="B2:C2"/>
    <mergeCell ref="B30:C30"/>
    <mergeCell ref="B31:C31"/>
    <mergeCell ref="C32:D32"/>
    <mergeCell ref="B36:C36"/>
    <mergeCell ref="B37:C37"/>
    <mergeCell ref="B38:C38"/>
    <mergeCell ref="B44:D44"/>
    <mergeCell ref="F44:H44"/>
    <mergeCell ref="J44:L44"/>
    <mergeCell ref="B45:D45"/>
    <mergeCell ref="F45:H45"/>
    <mergeCell ref="J45:L45"/>
    <mergeCell ref="J46:L46"/>
    <mergeCell ref="A2:A3"/>
  </mergeCells>
  <pageMargins left="0.31496062992126" right="0.31496062992126" top="0.984251968503937" bottom="0.984251968503937" header="0.31496062992126" footer="0.31496062992126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workbookViewId="0">
      <selection activeCell="M133" sqref="M133"/>
    </sheetView>
  </sheetViews>
  <sheetFormatPr defaultColWidth="9" defaultRowHeight="12.75"/>
  <cols>
    <col min="1" max="1" width="4.28571428571429" customWidth="1"/>
    <col min="2" max="2" width="30.7142857142857" style="358" customWidth="1"/>
    <col min="3" max="3" width="16.7142857142857" style="359" customWidth="1"/>
    <col min="4" max="4" width="16.7142857142857" style="360" customWidth="1"/>
    <col min="5" max="5" width="14.8571428571429" style="360" customWidth="1"/>
    <col min="6" max="6" width="16.5714285714286" style="360" customWidth="1"/>
    <col min="7" max="7" width="16" style="360" customWidth="1"/>
    <col min="8" max="8" width="16.8571428571429" style="360" customWidth="1"/>
    <col min="9" max="9" width="15.8571428571429" style="360" customWidth="1"/>
  </cols>
  <sheetData>
    <row r="1" ht="17.25" customHeight="1" spans="1:9">
      <c r="A1" s="361" t="s">
        <v>95</v>
      </c>
      <c r="B1" s="362"/>
      <c r="C1" s="362"/>
      <c r="D1" s="362"/>
      <c r="E1" s="362"/>
      <c r="F1" s="362"/>
      <c r="G1" s="362"/>
      <c r="H1" s="362"/>
      <c r="I1" s="416"/>
    </row>
    <row r="2" ht="21" customHeight="1" spans="1:9">
      <c r="A2" s="330" t="s">
        <v>96</v>
      </c>
      <c r="B2" s="330"/>
      <c r="C2" s="363" t="s">
        <v>97</v>
      </c>
      <c r="D2" s="363"/>
      <c r="E2" s="363" t="s">
        <v>98</v>
      </c>
      <c r="F2" s="363"/>
      <c r="G2" s="363" t="s">
        <v>99</v>
      </c>
      <c r="H2" s="363"/>
      <c r="I2" s="363" t="s">
        <v>100</v>
      </c>
    </row>
    <row r="3" ht="28.5" customHeight="1" spans="1:9">
      <c r="A3" s="364" t="s">
        <v>101</v>
      </c>
      <c r="B3" s="365"/>
      <c r="C3" s="366" t="s">
        <v>102</v>
      </c>
      <c r="D3" s="363" t="s">
        <v>103</v>
      </c>
      <c r="E3" s="363" t="s">
        <v>10</v>
      </c>
      <c r="F3" s="363" t="s">
        <v>11</v>
      </c>
      <c r="G3" s="363" t="s">
        <v>10</v>
      </c>
      <c r="H3" s="363" t="s">
        <v>11</v>
      </c>
      <c r="I3" s="363" t="s">
        <v>104</v>
      </c>
    </row>
    <row r="4" ht="0.75" customHeight="1" spans="1:9">
      <c r="A4" s="367"/>
      <c r="B4" s="368"/>
      <c r="C4" s="369"/>
      <c r="I4" s="417"/>
    </row>
    <row r="5" hidden="1" customHeight="1" spans="1:9">
      <c r="A5" s="367"/>
      <c r="B5" s="368"/>
      <c r="C5" s="369"/>
      <c r="I5" s="417"/>
    </row>
    <row r="6" hidden="1" customHeight="1" spans="1:9">
      <c r="A6" s="367"/>
      <c r="B6" s="368"/>
      <c r="C6" s="369"/>
      <c r="I6" s="417"/>
    </row>
    <row r="7" hidden="1" customHeight="1" spans="1:9">
      <c r="A7" s="367"/>
      <c r="B7" s="368"/>
      <c r="C7" s="369"/>
      <c r="I7" s="417"/>
    </row>
    <row r="8" ht="26.25" customHeight="1" spans="1:9">
      <c r="A8" s="370" t="s">
        <v>105</v>
      </c>
      <c r="B8" s="371"/>
      <c r="C8" s="372">
        <f t="shared" ref="C8:I8" si="0">C9+C11+C21+C24+C26+C33+C35+C41+C44+C53+C57+C61+C66+C69+C72+C74+C76+C78+C80+C83+C89</f>
        <v>9179687748</v>
      </c>
      <c r="D8" s="372">
        <f t="shared" si="0"/>
        <v>10299411019.29</v>
      </c>
      <c r="E8" s="373">
        <f t="shared" si="0"/>
        <v>588395228.14</v>
      </c>
      <c r="F8" s="373">
        <f t="shared" si="0"/>
        <v>9565122088.13</v>
      </c>
      <c r="G8" s="373">
        <f t="shared" si="0"/>
        <v>1712728296.76</v>
      </c>
      <c r="H8" s="373">
        <f t="shared" si="0"/>
        <v>9382365154.45</v>
      </c>
      <c r="I8" s="376">
        <f t="shared" si="0"/>
        <v>189772231.21</v>
      </c>
    </row>
    <row r="9" ht="15.75" spans="1:9">
      <c r="A9" s="374" t="s">
        <v>106</v>
      </c>
      <c r="B9" s="375" t="s">
        <v>107</v>
      </c>
      <c r="C9" s="372">
        <f t="shared" ref="C9:I9" si="1">C10</f>
        <v>156272400</v>
      </c>
      <c r="D9" s="373">
        <f t="shared" si="1"/>
        <v>157392400</v>
      </c>
      <c r="E9" s="373">
        <f t="shared" si="1"/>
        <v>24349606.41</v>
      </c>
      <c r="F9" s="373">
        <f t="shared" si="1"/>
        <v>142803038.31</v>
      </c>
      <c r="G9" s="376">
        <f t="shared" si="1"/>
        <v>28299796.35</v>
      </c>
      <c r="H9" s="373">
        <f t="shared" si="1"/>
        <v>136391838.14</v>
      </c>
      <c r="I9" s="376">
        <f t="shared" si="1"/>
        <v>6411200.17000002</v>
      </c>
    </row>
    <row r="10" spans="1:9">
      <c r="A10" s="377">
        <v>31</v>
      </c>
      <c r="B10" s="378" t="s">
        <v>108</v>
      </c>
      <c r="C10" s="379">
        <v>156272400</v>
      </c>
      <c r="D10" s="379">
        <v>157392400</v>
      </c>
      <c r="E10" s="380">
        <v>24349606.41</v>
      </c>
      <c r="F10" s="381">
        <v>142803038.31</v>
      </c>
      <c r="G10" s="382">
        <v>28299796.35</v>
      </c>
      <c r="H10" s="381">
        <v>136391838.14</v>
      </c>
      <c r="I10" s="418">
        <f>F10-H10</f>
        <v>6411200.17000002</v>
      </c>
    </row>
    <row r="11" ht="15.75" spans="1:9">
      <c r="A11" s="374" t="s">
        <v>109</v>
      </c>
      <c r="B11" s="375" t="s">
        <v>110</v>
      </c>
      <c r="C11" s="372">
        <f t="shared" ref="C11:I11" si="2">SUM(C12:C20)</f>
        <v>668771351</v>
      </c>
      <c r="D11" s="383">
        <f t="shared" si="2"/>
        <v>688694902.95</v>
      </c>
      <c r="E11" s="373">
        <f t="shared" si="2"/>
        <v>47801474.01</v>
      </c>
      <c r="F11" s="373">
        <f t="shared" si="2"/>
        <v>615744600.44</v>
      </c>
      <c r="G11" s="383">
        <f t="shared" si="2"/>
        <v>119167366.53</v>
      </c>
      <c r="H11" s="373">
        <f t="shared" si="2"/>
        <v>599972718.18</v>
      </c>
      <c r="I11" s="376">
        <f t="shared" si="2"/>
        <v>15771882.26</v>
      </c>
    </row>
    <row r="12" spans="1:9">
      <c r="A12" s="384">
        <v>121</v>
      </c>
      <c r="B12" s="385" t="s">
        <v>111</v>
      </c>
      <c r="C12" s="386">
        <v>4544473</v>
      </c>
      <c r="D12" s="387">
        <v>5825273</v>
      </c>
      <c r="E12" s="388">
        <v>1081624.45</v>
      </c>
      <c r="F12" s="388">
        <v>5567972.6</v>
      </c>
      <c r="G12" s="389">
        <v>1081624.45</v>
      </c>
      <c r="H12" s="388">
        <v>5567972.6</v>
      </c>
      <c r="I12" s="418">
        <f t="shared" ref="I12:I20" si="3">F12-H12</f>
        <v>0</v>
      </c>
    </row>
    <row r="13" spans="1:9">
      <c r="A13" s="384">
        <v>122</v>
      </c>
      <c r="B13" s="385" t="s">
        <v>112</v>
      </c>
      <c r="C13" s="386">
        <v>412789239</v>
      </c>
      <c r="D13" s="387">
        <v>405922067.71</v>
      </c>
      <c r="E13" s="388">
        <v>32542080.92</v>
      </c>
      <c r="F13" s="388">
        <v>366036876.13</v>
      </c>
      <c r="G13" s="389">
        <v>70358357.72</v>
      </c>
      <c r="H13" s="388">
        <v>357948701.13</v>
      </c>
      <c r="I13" s="418">
        <f t="shared" si="3"/>
        <v>8088175</v>
      </c>
    </row>
    <row r="14" spans="1:9">
      <c r="A14" s="384">
        <v>123</v>
      </c>
      <c r="B14" s="385" t="s">
        <v>113</v>
      </c>
      <c r="C14" s="386">
        <v>19895771</v>
      </c>
      <c r="D14" s="387">
        <v>30377541</v>
      </c>
      <c r="E14" s="388">
        <v>351779.1</v>
      </c>
      <c r="F14" s="388">
        <v>27484832.77</v>
      </c>
      <c r="G14" s="389">
        <v>5379926.91</v>
      </c>
      <c r="H14" s="388">
        <v>25425940.74</v>
      </c>
      <c r="I14" s="418">
        <f t="shared" si="3"/>
        <v>2058892.03</v>
      </c>
    </row>
    <row r="15" spans="1:9">
      <c r="A15" s="384">
        <v>124</v>
      </c>
      <c r="B15" s="385" t="s">
        <v>114</v>
      </c>
      <c r="C15" s="386">
        <v>6219888</v>
      </c>
      <c r="D15" s="387">
        <v>6841888</v>
      </c>
      <c r="E15" s="388">
        <v>1157115.51</v>
      </c>
      <c r="F15" s="388">
        <v>6446134.73</v>
      </c>
      <c r="G15" s="389">
        <v>1181870.25</v>
      </c>
      <c r="H15" s="388">
        <v>6440572.88</v>
      </c>
      <c r="I15" s="418">
        <f t="shared" si="3"/>
        <v>5561.85000000056</v>
      </c>
    </row>
    <row r="16" spans="1:9">
      <c r="A16" s="384">
        <v>126</v>
      </c>
      <c r="B16" s="385" t="s">
        <v>115</v>
      </c>
      <c r="C16" s="386">
        <v>57855676</v>
      </c>
      <c r="D16" s="387">
        <v>68342838.57</v>
      </c>
      <c r="E16" s="388">
        <v>-2043540.7</v>
      </c>
      <c r="F16" s="388">
        <v>50136426.47</v>
      </c>
      <c r="G16" s="389">
        <v>9464447.3</v>
      </c>
      <c r="H16" s="388">
        <v>44944853.12</v>
      </c>
      <c r="I16" s="418">
        <f t="shared" si="3"/>
        <v>5191573.35</v>
      </c>
    </row>
    <row r="17" spans="1:9">
      <c r="A17" s="384">
        <v>128</v>
      </c>
      <c r="B17" s="385" t="s">
        <v>116</v>
      </c>
      <c r="C17" s="386">
        <v>1665000</v>
      </c>
      <c r="D17" s="387">
        <v>2277000</v>
      </c>
      <c r="E17" s="390">
        <v>41754.35</v>
      </c>
      <c r="F17" s="390">
        <v>1481357.61</v>
      </c>
      <c r="G17" s="171">
        <v>301199.35</v>
      </c>
      <c r="H17" s="390">
        <v>1409232.47</v>
      </c>
      <c r="I17" s="418">
        <f t="shared" si="3"/>
        <v>72125.1399999999</v>
      </c>
    </row>
    <row r="18" spans="1:9">
      <c r="A18" s="384">
        <v>129</v>
      </c>
      <c r="B18" s="385" t="s">
        <v>117</v>
      </c>
      <c r="C18" s="386">
        <v>77408857</v>
      </c>
      <c r="D18" s="171">
        <v>84698857</v>
      </c>
      <c r="E18" s="390">
        <v>16536427.87</v>
      </c>
      <c r="F18" s="390">
        <v>84692597.16</v>
      </c>
      <c r="G18" s="171">
        <v>16536427.87</v>
      </c>
      <c r="H18" s="390">
        <v>84692597.16</v>
      </c>
      <c r="I18" s="418">
        <f t="shared" si="3"/>
        <v>0</v>
      </c>
    </row>
    <row r="19" spans="1:9">
      <c r="A19" s="384">
        <v>131</v>
      </c>
      <c r="B19" s="385" t="s">
        <v>118</v>
      </c>
      <c r="C19" s="386">
        <v>39312565</v>
      </c>
      <c r="D19" s="382">
        <v>34844031.67</v>
      </c>
      <c r="E19" s="388">
        <v>1741278.66</v>
      </c>
      <c r="F19" s="388">
        <v>33733817.08</v>
      </c>
      <c r="G19" s="389">
        <v>8330687.64</v>
      </c>
      <c r="H19" s="388">
        <v>33682517.72</v>
      </c>
      <c r="I19" s="418">
        <f t="shared" si="3"/>
        <v>51299.3599999994</v>
      </c>
    </row>
    <row r="20" spans="1:9">
      <c r="A20" s="391"/>
      <c r="B20" s="378" t="s">
        <v>119</v>
      </c>
      <c r="C20" s="392">
        <v>49079882</v>
      </c>
      <c r="D20" s="393">
        <v>49565406</v>
      </c>
      <c r="E20" s="394">
        <v>-3607046.15</v>
      </c>
      <c r="F20" s="394">
        <v>40164585.89</v>
      </c>
      <c r="G20" s="394">
        <v>6532825.04</v>
      </c>
      <c r="H20" s="394">
        <v>39860330.36</v>
      </c>
      <c r="I20" s="418">
        <f t="shared" si="3"/>
        <v>304255.530000001</v>
      </c>
    </row>
    <row r="21" ht="15.75" spans="1:9">
      <c r="A21" s="374" t="s">
        <v>120</v>
      </c>
      <c r="B21" s="375" t="s">
        <v>121</v>
      </c>
      <c r="C21" s="395">
        <f t="shared" ref="C21:I21" si="4">SUM(C22:C23)</f>
        <v>126348457</v>
      </c>
      <c r="D21" s="373">
        <f t="shared" si="4"/>
        <v>127238979</v>
      </c>
      <c r="E21" s="373">
        <f t="shared" si="4"/>
        <v>20800680.92</v>
      </c>
      <c r="F21" s="373">
        <f t="shared" si="4"/>
        <v>122673939.27</v>
      </c>
      <c r="G21" s="373">
        <f t="shared" si="4"/>
        <v>24847843.65</v>
      </c>
      <c r="H21" s="373">
        <f t="shared" si="4"/>
        <v>122158862.11</v>
      </c>
      <c r="I21" s="376">
        <f t="shared" si="4"/>
        <v>515077.159999996</v>
      </c>
    </row>
    <row r="22" spans="1:9">
      <c r="A22" s="384">
        <v>122</v>
      </c>
      <c r="B22" s="385" t="s">
        <v>112</v>
      </c>
      <c r="C22" s="396">
        <v>107391853</v>
      </c>
      <c r="D22" s="381">
        <v>109325644.68</v>
      </c>
      <c r="E22" s="380">
        <v>21145458.94</v>
      </c>
      <c r="F22" s="380">
        <v>105087392.87</v>
      </c>
      <c r="G22" s="380">
        <v>21900701.94</v>
      </c>
      <c r="H22" s="381">
        <v>104587824.01</v>
      </c>
      <c r="I22" s="418">
        <f>F22-H22</f>
        <v>499568.859999999</v>
      </c>
    </row>
    <row r="23" spans="1:9">
      <c r="A23" s="391"/>
      <c r="B23" s="378" t="s">
        <v>119</v>
      </c>
      <c r="C23" s="397">
        <v>18956604</v>
      </c>
      <c r="D23" s="392">
        <v>17913334.32</v>
      </c>
      <c r="E23" s="398">
        <v>-344778.02</v>
      </c>
      <c r="F23" s="398">
        <v>17586546.4</v>
      </c>
      <c r="G23" s="398">
        <v>2947141.71</v>
      </c>
      <c r="H23" s="398">
        <v>17571038.1</v>
      </c>
      <c r="I23" s="418">
        <f>F23-H23</f>
        <v>15508.299999997</v>
      </c>
    </row>
    <row r="24" ht="15.75" spans="1:9">
      <c r="A24" s="374" t="s">
        <v>122</v>
      </c>
      <c r="B24" s="375" t="s">
        <v>123</v>
      </c>
      <c r="C24" s="395">
        <f t="shared" ref="C24:I24" si="5">C25</f>
        <v>70000</v>
      </c>
      <c r="D24" s="373">
        <f t="shared" si="5"/>
        <v>0</v>
      </c>
      <c r="E24" s="373">
        <f t="shared" si="5"/>
        <v>0</v>
      </c>
      <c r="F24" s="373">
        <f t="shared" si="5"/>
        <v>0</v>
      </c>
      <c r="G24" s="373">
        <f t="shared" si="5"/>
        <v>0</v>
      </c>
      <c r="H24" s="373">
        <f t="shared" si="5"/>
        <v>0</v>
      </c>
      <c r="I24" s="376">
        <f t="shared" si="5"/>
        <v>0</v>
      </c>
    </row>
    <row r="25" spans="1:9">
      <c r="A25" s="377">
        <v>212</v>
      </c>
      <c r="B25" s="378" t="s">
        <v>124</v>
      </c>
      <c r="C25" s="399">
        <v>70000</v>
      </c>
      <c r="D25" s="379">
        <v>0</v>
      </c>
      <c r="E25" s="394">
        <v>0</v>
      </c>
      <c r="F25" s="398">
        <v>0</v>
      </c>
      <c r="G25" s="380">
        <v>0</v>
      </c>
      <c r="H25" s="381">
        <v>0</v>
      </c>
      <c r="I25" s="418">
        <f>F25-H25</f>
        <v>0</v>
      </c>
    </row>
    <row r="26" ht="15.75" spans="1:9">
      <c r="A26" s="374" t="s">
        <v>125</v>
      </c>
      <c r="B26" s="375" t="s">
        <v>126</v>
      </c>
      <c r="C26" s="400">
        <f t="shared" ref="C26:I26" si="6">SUM(C27:C32)</f>
        <v>380988083</v>
      </c>
      <c r="D26" s="373">
        <f t="shared" si="6"/>
        <v>390003142.88</v>
      </c>
      <c r="E26" s="373">
        <f t="shared" si="6"/>
        <v>2122775.8</v>
      </c>
      <c r="F26" s="373">
        <f t="shared" si="6"/>
        <v>357040877.49</v>
      </c>
      <c r="G26" s="373">
        <f t="shared" si="6"/>
        <v>48788632.19</v>
      </c>
      <c r="H26" s="373">
        <f t="shared" si="6"/>
        <v>352993774.63</v>
      </c>
      <c r="I26" s="376">
        <f t="shared" si="6"/>
        <v>4047102.86000001</v>
      </c>
    </row>
    <row r="27" spans="1:9">
      <c r="A27" s="384">
        <v>241</v>
      </c>
      <c r="B27" s="385" t="s">
        <v>127</v>
      </c>
      <c r="C27" s="396">
        <v>17354879</v>
      </c>
      <c r="D27" s="388">
        <v>17079725</v>
      </c>
      <c r="E27" s="380">
        <v>375080.95</v>
      </c>
      <c r="F27" s="380">
        <v>13379128.41</v>
      </c>
      <c r="G27" s="380">
        <v>1359929.55</v>
      </c>
      <c r="H27" s="381">
        <v>13337851.68</v>
      </c>
      <c r="I27" s="418">
        <f t="shared" ref="I27:I32" si="7">F27-H27</f>
        <v>41276.7300000004</v>
      </c>
    </row>
    <row r="28" spans="1:9">
      <c r="A28" s="384">
        <v>242</v>
      </c>
      <c r="B28" s="385" t="s">
        <v>128</v>
      </c>
      <c r="C28" s="396">
        <v>10885489</v>
      </c>
      <c r="D28" s="388">
        <v>13548202</v>
      </c>
      <c r="E28" s="380">
        <v>-23969.59</v>
      </c>
      <c r="F28" s="380">
        <v>13384513.5</v>
      </c>
      <c r="G28" s="380">
        <v>1139456.25</v>
      </c>
      <c r="H28" s="381">
        <v>13224680.17</v>
      </c>
      <c r="I28" s="418">
        <f t="shared" si="7"/>
        <v>159833.33</v>
      </c>
    </row>
    <row r="29" spans="1:9">
      <c r="A29" s="384">
        <v>243</v>
      </c>
      <c r="B29" s="385" t="s">
        <v>129</v>
      </c>
      <c r="C29" s="396">
        <v>83237642</v>
      </c>
      <c r="D29" s="388">
        <v>90855909</v>
      </c>
      <c r="E29" s="380">
        <v>1570600.35</v>
      </c>
      <c r="F29" s="380">
        <v>83431541.4</v>
      </c>
      <c r="G29" s="380">
        <v>8684612.89</v>
      </c>
      <c r="H29" s="381">
        <v>83345029.27</v>
      </c>
      <c r="I29" s="418">
        <f t="shared" si="7"/>
        <v>86512.1300000101</v>
      </c>
    </row>
    <row r="30" spans="1:9">
      <c r="A30" s="384">
        <v>244</v>
      </c>
      <c r="B30" s="385" t="s">
        <v>130</v>
      </c>
      <c r="C30" s="396">
        <v>192402275</v>
      </c>
      <c r="D30" s="388">
        <v>192498419.88</v>
      </c>
      <c r="E30" s="380">
        <v>-8408970.37</v>
      </c>
      <c r="F30" s="380">
        <v>174987028.57</v>
      </c>
      <c r="G30" s="380">
        <v>23609247.27</v>
      </c>
      <c r="H30" s="381">
        <v>171940641.73</v>
      </c>
      <c r="I30" s="418">
        <f t="shared" si="7"/>
        <v>3046386.84</v>
      </c>
    </row>
    <row r="31" spans="1:9">
      <c r="A31" s="384">
        <v>122</v>
      </c>
      <c r="B31" s="385" t="s">
        <v>112</v>
      </c>
      <c r="C31" s="396">
        <v>62125242</v>
      </c>
      <c r="D31" s="388">
        <v>61038331</v>
      </c>
      <c r="E31" s="380">
        <v>9407876.73</v>
      </c>
      <c r="F31" s="380">
        <v>57869404.3</v>
      </c>
      <c r="G31" s="380">
        <v>11682772.64</v>
      </c>
      <c r="H31" s="381">
        <v>57156310.47</v>
      </c>
      <c r="I31" s="418">
        <f t="shared" si="7"/>
        <v>713093.829999998</v>
      </c>
    </row>
    <row r="32" spans="1:9">
      <c r="A32" s="377">
        <v>331</v>
      </c>
      <c r="B32" s="378" t="s">
        <v>131</v>
      </c>
      <c r="C32" s="396">
        <v>14982556</v>
      </c>
      <c r="D32" s="379">
        <v>14982556</v>
      </c>
      <c r="E32" s="380">
        <v>-797842.27</v>
      </c>
      <c r="F32" s="380">
        <v>13989261.31</v>
      </c>
      <c r="G32" s="380">
        <v>2312613.59</v>
      </c>
      <c r="H32" s="394">
        <v>13989261.31</v>
      </c>
      <c r="I32" s="418">
        <f t="shared" si="7"/>
        <v>0</v>
      </c>
    </row>
    <row r="33" ht="15.75" spans="1:9">
      <c r="A33" s="374" t="s">
        <v>132</v>
      </c>
      <c r="B33" s="375" t="s">
        <v>133</v>
      </c>
      <c r="C33" s="372">
        <f t="shared" ref="C33:I33" si="8">C34</f>
        <v>1345530000</v>
      </c>
      <c r="D33" s="373">
        <f t="shared" si="8"/>
        <v>1525928928</v>
      </c>
      <c r="E33" s="373">
        <f t="shared" si="8"/>
        <v>-6881029.71</v>
      </c>
      <c r="F33" s="373">
        <f t="shared" si="8"/>
        <v>1412393055.81</v>
      </c>
      <c r="G33" s="373">
        <f t="shared" si="8"/>
        <v>278230637.39</v>
      </c>
      <c r="H33" s="373">
        <f t="shared" si="8"/>
        <v>1409573624.42</v>
      </c>
      <c r="I33" s="376">
        <f t="shared" si="8"/>
        <v>2819431.38999987</v>
      </c>
    </row>
    <row r="34" spans="1:9">
      <c r="A34" s="377">
        <v>272</v>
      </c>
      <c r="B34" s="385" t="s">
        <v>134</v>
      </c>
      <c r="C34" s="379">
        <v>1345530000</v>
      </c>
      <c r="D34" s="379">
        <v>1525928928</v>
      </c>
      <c r="E34" s="394">
        <v>-6881029.71</v>
      </c>
      <c r="F34" s="401">
        <v>1412393055.81</v>
      </c>
      <c r="G34" s="394">
        <v>278230637.39</v>
      </c>
      <c r="H34" s="401">
        <v>1409573624.42</v>
      </c>
      <c r="I34" s="418">
        <f>F34-H34</f>
        <v>2819431.38999987</v>
      </c>
    </row>
    <row r="35" ht="15.75" spans="1:9">
      <c r="A35" s="374" t="s">
        <v>135</v>
      </c>
      <c r="B35" s="375" t="s">
        <v>136</v>
      </c>
      <c r="C35" s="395">
        <f t="shared" ref="C35:I35" si="9">SUM(C36:C40)</f>
        <v>2179704348</v>
      </c>
      <c r="D35" s="373">
        <f t="shared" si="9"/>
        <v>2416161166.08</v>
      </c>
      <c r="E35" s="373">
        <f t="shared" si="9"/>
        <v>151106794.87</v>
      </c>
      <c r="F35" s="373">
        <f t="shared" si="9"/>
        <v>2195535220.82</v>
      </c>
      <c r="G35" s="373">
        <f t="shared" si="9"/>
        <v>424749440.03</v>
      </c>
      <c r="H35" s="373">
        <f t="shared" si="9"/>
        <v>2141092980.21</v>
      </c>
      <c r="I35" s="376">
        <f t="shared" si="9"/>
        <v>54442240.61</v>
      </c>
    </row>
    <row r="36" spans="1:9">
      <c r="A36" s="384">
        <v>301</v>
      </c>
      <c r="B36" s="385" t="s">
        <v>137</v>
      </c>
      <c r="C36" s="396">
        <v>464481796</v>
      </c>
      <c r="D36" s="388">
        <v>550997012</v>
      </c>
      <c r="E36" s="380">
        <v>75436900.26</v>
      </c>
      <c r="F36" s="380">
        <v>492937155.37</v>
      </c>
      <c r="G36" s="380">
        <v>98407790.95</v>
      </c>
      <c r="H36" s="381">
        <v>477016115.32</v>
      </c>
      <c r="I36" s="418">
        <f>F36-H36</f>
        <v>15921040.05</v>
      </c>
    </row>
    <row r="37" spans="1:9">
      <c r="A37" s="384">
        <v>302</v>
      </c>
      <c r="B37" s="385" t="s">
        <v>138</v>
      </c>
      <c r="C37" s="396">
        <v>1202310478</v>
      </c>
      <c r="D37" s="388">
        <v>1345506698.38</v>
      </c>
      <c r="E37" s="380">
        <v>43558331.37</v>
      </c>
      <c r="F37" s="380">
        <v>1215551635.02</v>
      </c>
      <c r="G37" s="380">
        <v>231207491.11</v>
      </c>
      <c r="H37" s="381">
        <v>1188942185.83</v>
      </c>
      <c r="I37" s="418">
        <f>F37-H37</f>
        <v>26609449.1900001</v>
      </c>
    </row>
    <row r="38" spans="1:9">
      <c r="A38" s="384">
        <v>305</v>
      </c>
      <c r="B38" s="385" t="s">
        <v>139</v>
      </c>
      <c r="C38" s="396">
        <v>61928939</v>
      </c>
      <c r="D38" s="388">
        <v>74264263</v>
      </c>
      <c r="E38" s="380">
        <v>9110899.19</v>
      </c>
      <c r="F38" s="380">
        <v>60821353.12</v>
      </c>
      <c r="G38" s="380">
        <v>11186876.87</v>
      </c>
      <c r="H38" s="381">
        <v>58844228.24</v>
      </c>
      <c r="I38" s="418">
        <f>F38-H38</f>
        <v>1977124.88</v>
      </c>
    </row>
    <row r="39" spans="1:9">
      <c r="A39" s="384">
        <v>122</v>
      </c>
      <c r="B39" s="385" t="s">
        <v>112</v>
      </c>
      <c r="C39" s="396">
        <v>277105917</v>
      </c>
      <c r="D39" s="388">
        <v>275844177.34</v>
      </c>
      <c r="E39" s="380">
        <v>24630724.78</v>
      </c>
      <c r="F39" s="380">
        <v>264132829.45</v>
      </c>
      <c r="G39" s="380">
        <v>56923723.57</v>
      </c>
      <c r="H39" s="381">
        <v>256692461.47</v>
      </c>
      <c r="I39" s="418">
        <f>F39-H39</f>
        <v>7440367.97999999</v>
      </c>
    </row>
    <row r="40" spans="1:9">
      <c r="A40" s="391"/>
      <c r="B40" s="378" t="s">
        <v>119</v>
      </c>
      <c r="C40" s="397">
        <v>173877218</v>
      </c>
      <c r="D40" s="394">
        <v>169549015.36</v>
      </c>
      <c r="E40" s="394">
        <v>-1630060.73</v>
      </c>
      <c r="F40" s="394">
        <v>162092247.86</v>
      </c>
      <c r="G40" s="394">
        <v>27023557.53</v>
      </c>
      <c r="H40" s="394">
        <v>159597989.35</v>
      </c>
      <c r="I40" s="418">
        <f>F40-H40</f>
        <v>2494258.50999999</v>
      </c>
    </row>
    <row r="41" ht="15.75" spans="1:9">
      <c r="A41" s="374" t="s">
        <v>140</v>
      </c>
      <c r="B41" s="375" t="s">
        <v>141</v>
      </c>
      <c r="C41" s="395">
        <f t="shared" ref="C41:I41" si="10">SUM(C42:C43)</f>
        <v>12177310</v>
      </c>
      <c r="D41" s="395">
        <f t="shared" si="10"/>
        <v>18473623.89</v>
      </c>
      <c r="E41" s="395">
        <f t="shared" si="10"/>
        <v>1803529.38</v>
      </c>
      <c r="F41" s="395">
        <f t="shared" si="10"/>
        <v>13871368.41</v>
      </c>
      <c r="G41" s="395">
        <f t="shared" si="10"/>
        <v>4005559.76</v>
      </c>
      <c r="H41" s="395">
        <f t="shared" si="10"/>
        <v>13696738.76</v>
      </c>
      <c r="I41" s="372">
        <f t="shared" si="10"/>
        <v>174629.65</v>
      </c>
    </row>
    <row r="42" spans="1:9">
      <c r="A42" s="384">
        <v>334</v>
      </c>
      <c r="B42" s="385" t="s">
        <v>142</v>
      </c>
      <c r="C42" s="396">
        <v>430000</v>
      </c>
      <c r="D42" s="388">
        <v>3951524</v>
      </c>
      <c r="E42" s="380">
        <v>849328.76</v>
      </c>
      <c r="F42" s="380">
        <v>1677702.1</v>
      </c>
      <c r="G42" s="380">
        <v>1094154.46</v>
      </c>
      <c r="H42" s="381">
        <v>1677702.1</v>
      </c>
      <c r="I42" s="418">
        <f>F42-H42</f>
        <v>0</v>
      </c>
    </row>
    <row r="43" spans="1:9">
      <c r="A43" s="377">
        <v>122</v>
      </c>
      <c r="B43" s="378" t="s">
        <v>112</v>
      </c>
      <c r="C43" s="399">
        <v>11747310</v>
      </c>
      <c r="D43" s="398">
        <v>14522099.89</v>
      </c>
      <c r="E43" s="380">
        <v>954200.62</v>
      </c>
      <c r="F43" s="380">
        <v>12193666.31</v>
      </c>
      <c r="G43" s="380">
        <v>2911405.3</v>
      </c>
      <c r="H43" s="381">
        <v>12019036.66</v>
      </c>
      <c r="I43" s="418">
        <f>F43-H43</f>
        <v>174629.65</v>
      </c>
    </row>
    <row r="44" ht="15.75" spans="1:9">
      <c r="A44" s="402" t="s">
        <v>143</v>
      </c>
      <c r="B44" s="403" t="s">
        <v>144</v>
      </c>
      <c r="C44" s="395">
        <f t="shared" ref="C44:I44" si="11">SUM(C45:C52)</f>
        <v>2086638934</v>
      </c>
      <c r="D44" s="372">
        <f t="shared" si="11"/>
        <v>2174679157</v>
      </c>
      <c r="E44" s="373">
        <f t="shared" si="11"/>
        <v>214253620.83</v>
      </c>
      <c r="F44" s="373">
        <f t="shared" si="11"/>
        <v>2093622880.71</v>
      </c>
      <c r="G44" s="373">
        <f t="shared" si="11"/>
        <v>414587569.53</v>
      </c>
      <c r="H44" s="373">
        <f t="shared" si="11"/>
        <v>2031662035.27</v>
      </c>
      <c r="I44" s="373">
        <f t="shared" si="11"/>
        <v>61960845.4399999</v>
      </c>
    </row>
    <row r="45" spans="1:9">
      <c r="A45" s="404">
        <v>122</v>
      </c>
      <c r="B45" s="405" t="s">
        <v>112</v>
      </c>
      <c r="C45" s="406">
        <v>65323440</v>
      </c>
      <c r="D45" s="388">
        <v>81401783</v>
      </c>
      <c r="E45" s="380">
        <v>15515751.33</v>
      </c>
      <c r="F45" s="380">
        <v>79380175.48</v>
      </c>
      <c r="G45" s="380">
        <v>14518676.16</v>
      </c>
      <c r="H45" s="381">
        <v>71605263.95</v>
      </c>
      <c r="I45" s="418">
        <f t="shared" ref="I45:I52" si="12">F45-H45</f>
        <v>7774911.53</v>
      </c>
    </row>
    <row r="46" spans="1:9">
      <c r="A46" s="404">
        <v>306</v>
      </c>
      <c r="B46" s="405" t="s">
        <v>145</v>
      </c>
      <c r="C46" s="406">
        <v>327007590</v>
      </c>
      <c r="D46" s="388">
        <v>336261065</v>
      </c>
      <c r="E46" s="380">
        <v>-3449169.73</v>
      </c>
      <c r="F46" s="380">
        <v>311804052.25</v>
      </c>
      <c r="G46" s="380">
        <v>53938853.21</v>
      </c>
      <c r="H46" s="381">
        <v>300899187.69</v>
      </c>
      <c r="I46" s="418">
        <f t="shared" si="12"/>
        <v>10904864.56</v>
      </c>
    </row>
    <row r="47" ht="15.75" customHeight="1" spans="1:9">
      <c r="A47" s="404">
        <v>361</v>
      </c>
      <c r="B47" s="405" t="s">
        <v>146</v>
      </c>
      <c r="C47" s="406">
        <v>537337859</v>
      </c>
      <c r="D47" s="388">
        <v>517726764</v>
      </c>
      <c r="E47" s="380">
        <v>73477623.82</v>
      </c>
      <c r="F47" s="380">
        <v>494492484.77</v>
      </c>
      <c r="G47" s="380">
        <v>101414111.85</v>
      </c>
      <c r="H47" s="381">
        <v>480282401.87</v>
      </c>
      <c r="I47" s="418">
        <f t="shared" si="12"/>
        <v>14210082.9</v>
      </c>
    </row>
    <row r="48" spans="1:9">
      <c r="A48" s="404">
        <v>362</v>
      </c>
      <c r="B48" s="405" t="s">
        <v>147</v>
      </c>
      <c r="C48" s="406">
        <v>1712503</v>
      </c>
      <c r="D48" s="388">
        <v>2370503</v>
      </c>
      <c r="E48" s="380">
        <v>-539883.75</v>
      </c>
      <c r="F48" s="380">
        <v>1636482.95</v>
      </c>
      <c r="G48" s="380">
        <v>1192701.87</v>
      </c>
      <c r="H48" s="381">
        <v>1636482.95</v>
      </c>
      <c r="I48" s="418">
        <f t="shared" si="12"/>
        <v>0</v>
      </c>
    </row>
    <row r="49" spans="1:9">
      <c r="A49" s="404">
        <v>363</v>
      </c>
      <c r="B49" s="405" t="s">
        <v>148</v>
      </c>
      <c r="C49" s="406">
        <v>26803000</v>
      </c>
      <c r="D49" s="388">
        <v>32192000</v>
      </c>
      <c r="E49" s="380">
        <v>5835391.83</v>
      </c>
      <c r="F49" s="380">
        <v>31293772.5</v>
      </c>
      <c r="G49" s="380">
        <v>6383278.08</v>
      </c>
      <c r="H49" s="381">
        <v>30618018.71</v>
      </c>
      <c r="I49" s="418">
        <f t="shared" si="12"/>
        <v>675753.789999999</v>
      </c>
    </row>
    <row r="50" ht="10.5" customHeight="1" spans="1:9">
      <c r="A50" s="404">
        <v>365</v>
      </c>
      <c r="B50" s="405" t="s">
        <v>149</v>
      </c>
      <c r="C50" s="406">
        <v>1039163973</v>
      </c>
      <c r="D50" s="388">
        <v>1105457329</v>
      </c>
      <c r="E50" s="380">
        <v>116709507.94</v>
      </c>
      <c r="F50" s="380">
        <v>1076373364.83</v>
      </c>
      <c r="G50" s="380">
        <v>214803667.82</v>
      </c>
      <c r="H50" s="381">
        <v>1051284084.74</v>
      </c>
      <c r="I50" s="418">
        <f t="shared" si="12"/>
        <v>25089280.0899999</v>
      </c>
    </row>
    <row r="51" spans="1:9">
      <c r="A51" s="404">
        <v>366</v>
      </c>
      <c r="B51" s="405" t="s">
        <v>150</v>
      </c>
      <c r="C51" s="406">
        <v>30440353</v>
      </c>
      <c r="D51" s="388">
        <v>41955834</v>
      </c>
      <c r="E51" s="380">
        <v>4766999.81</v>
      </c>
      <c r="F51" s="380">
        <v>41483788.28</v>
      </c>
      <c r="G51" s="380">
        <v>8381131.42</v>
      </c>
      <c r="H51" s="381">
        <v>40057398</v>
      </c>
      <c r="I51" s="418">
        <f t="shared" si="12"/>
        <v>1426390.28</v>
      </c>
    </row>
    <row r="52" spans="1:9">
      <c r="A52" s="407">
        <v>367</v>
      </c>
      <c r="B52" s="408" t="s">
        <v>151</v>
      </c>
      <c r="C52" s="409">
        <v>58850216</v>
      </c>
      <c r="D52" s="398">
        <v>57313879</v>
      </c>
      <c r="E52" s="380">
        <v>1937399.58</v>
      </c>
      <c r="F52" s="380">
        <v>57158759.65</v>
      </c>
      <c r="G52" s="380">
        <v>13955149.12</v>
      </c>
      <c r="H52" s="381">
        <v>55279197.36</v>
      </c>
      <c r="I52" s="418">
        <f t="shared" si="12"/>
        <v>1879562.29</v>
      </c>
    </row>
    <row r="53" ht="15.75" spans="1:9">
      <c r="A53" s="374" t="s">
        <v>152</v>
      </c>
      <c r="B53" s="375" t="s">
        <v>153</v>
      </c>
      <c r="C53" s="410">
        <f t="shared" ref="C53:I53" si="13">SUM(C54:C56)</f>
        <v>120539942</v>
      </c>
      <c r="D53" s="373">
        <f t="shared" si="13"/>
        <v>134556463.29</v>
      </c>
      <c r="E53" s="410">
        <f t="shared" si="13"/>
        <v>10350185</v>
      </c>
      <c r="F53" s="373">
        <f t="shared" si="13"/>
        <v>126976116.42</v>
      </c>
      <c r="G53" s="383">
        <f t="shared" si="13"/>
        <v>15157933.65</v>
      </c>
      <c r="H53" s="373">
        <f t="shared" si="13"/>
        <v>122098418.83</v>
      </c>
      <c r="I53" s="376">
        <f t="shared" si="13"/>
        <v>4877697.59</v>
      </c>
    </row>
    <row r="54" spans="1:9">
      <c r="A54" s="384">
        <v>392</v>
      </c>
      <c r="B54" s="385" t="s">
        <v>154</v>
      </c>
      <c r="C54" s="396">
        <v>40261138</v>
      </c>
      <c r="D54" s="388">
        <v>58373166.29</v>
      </c>
      <c r="E54" s="46">
        <v>1180055.34</v>
      </c>
      <c r="F54" s="411">
        <v>53329070.96</v>
      </c>
      <c r="G54" s="46">
        <v>2343535.93</v>
      </c>
      <c r="H54" s="411">
        <v>51598210.39</v>
      </c>
      <c r="I54" s="418">
        <f>F54-H54</f>
        <v>1730860.57</v>
      </c>
    </row>
    <row r="55" spans="1:9">
      <c r="A55" s="384">
        <v>122</v>
      </c>
      <c r="B55" s="385" t="s">
        <v>112</v>
      </c>
      <c r="C55" s="396">
        <v>74082814</v>
      </c>
      <c r="D55" s="388">
        <v>70017307</v>
      </c>
      <c r="E55" s="380">
        <v>9190828.39</v>
      </c>
      <c r="F55" s="381">
        <v>67769753.92</v>
      </c>
      <c r="G55" s="412">
        <v>11877309.38</v>
      </c>
      <c r="H55" s="381">
        <v>64622916.9</v>
      </c>
      <c r="I55" s="418">
        <f>F55-H55</f>
        <v>3146837.02</v>
      </c>
    </row>
    <row r="56" spans="1:9">
      <c r="A56" s="377">
        <v>331</v>
      </c>
      <c r="B56" s="378" t="s">
        <v>131</v>
      </c>
      <c r="C56" s="399">
        <v>6195990</v>
      </c>
      <c r="D56" s="398">
        <v>6165990</v>
      </c>
      <c r="E56" s="380">
        <v>-20698.73</v>
      </c>
      <c r="F56" s="394">
        <v>5877291.54</v>
      </c>
      <c r="G56" s="412">
        <v>937088.34</v>
      </c>
      <c r="H56" s="394">
        <v>5877291.54</v>
      </c>
      <c r="I56" s="418">
        <f>F56-H56</f>
        <v>0</v>
      </c>
    </row>
    <row r="57" ht="15.75" spans="1:9">
      <c r="A57" s="374" t="s">
        <v>155</v>
      </c>
      <c r="B57" s="375" t="s">
        <v>156</v>
      </c>
      <c r="C57" s="395">
        <f t="shared" ref="C57:I57" si="14">SUM(C58:C60)</f>
        <v>2824925</v>
      </c>
      <c r="D57" s="395">
        <f t="shared" si="14"/>
        <v>2685464</v>
      </c>
      <c r="E57" s="395">
        <f t="shared" si="14"/>
        <v>0</v>
      </c>
      <c r="F57" s="395">
        <f t="shared" si="14"/>
        <v>2382311.95</v>
      </c>
      <c r="G57" s="395">
        <f t="shared" si="14"/>
        <v>110785.11</v>
      </c>
      <c r="H57" s="395">
        <f t="shared" si="14"/>
        <v>1937202.47</v>
      </c>
      <c r="I57" s="372">
        <f t="shared" si="14"/>
        <v>7460407.01</v>
      </c>
    </row>
    <row r="58" ht="15" spans="1:9">
      <c r="A58" s="404">
        <v>122</v>
      </c>
      <c r="B58" s="405" t="s">
        <v>112</v>
      </c>
      <c r="C58" s="400">
        <v>1000</v>
      </c>
      <c r="D58" s="413">
        <v>1000</v>
      </c>
      <c r="E58" s="414">
        <v>0</v>
      </c>
      <c r="F58" s="414">
        <v>0</v>
      </c>
      <c r="G58" s="414">
        <v>0</v>
      </c>
      <c r="H58" s="413">
        <v>0</v>
      </c>
      <c r="I58" s="413">
        <v>7015297.53</v>
      </c>
    </row>
    <row r="59" ht="15.75" customHeight="1" spans="1:9">
      <c r="A59" s="384">
        <v>422</v>
      </c>
      <c r="B59" s="385" t="s">
        <v>157</v>
      </c>
      <c r="C59" s="396">
        <v>1663105</v>
      </c>
      <c r="D59" s="388">
        <v>1683644</v>
      </c>
      <c r="E59" s="380">
        <v>0</v>
      </c>
      <c r="F59" s="380">
        <v>1577717.98</v>
      </c>
      <c r="G59" s="380">
        <v>49986.47</v>
      </c>
      <c r="H59" s="381">
        <v>1132608.5</v>
      </c>
      <c r="I59" s="381">
        <f>F59-H59</f>
        <v>445109.48</v>
      </c>
    </row>
    <row r="60" spans="1:9">
      <c r="A60" s="377">
        <v>242</v>
      </c>
      <c r="B60" s="378" t="s">
        <v>128</v>
      </c>
      <c r="C60" s="399">
        <v>1160820</v>
      </c>
      <c r="D60" s="398">
        <v>1000820</v>
      </c>
      <c r="E60" s="380">
        <v>0</v>
      </c>
      <c r="F60" s="380">
        <v>804593.97</v>
      </c>
      <c r="G60" s="380">
        <v>60798.64</v>
      </c>
      <c r="H60" s="381">
        <v>804593.97</v>
      </c>
      <c r="I60" s="394">
        <f>F60-H60</f>
        <v>0</v>
      </c>
    </row>
    <row r="61" ht="15" spans="1:9">
      <c r="A61" s="153" t="s">
        <v>158</v>
      </c>
      <c r="B61" s="375" t="s">
        <v>159</v>
      </c>
      <c r="C61" s="395">
        <f t="shared" ref="C61:I61" si="15">SUM(C62:C65)</f>
        <v>1066082513</v>
      </c>
      <c r="D61" s="373">
        <f t="shared" si="15"/>
        <v>1199717326.95</v>
      </c>
      <c r="E61" s="373">
        <f t="shared" si="15"/>
        <v>42090297.78</v>
      </c>
      <c r="F61" s="373">
        <f t="shared" si="15"/>
        <v>1087270534.78</v>
      </c>
      <c r="G61" s="373">
        <f t="shared" si="15"/>
        <v>173050057.27</v>
      </c>
      <c r="H61" s="373">
        <f t="shared" si="15"/>
        <v>1062066169.77</v>
      </c>
      <c r="I61" s="376">
        <f t="shared" si="15"/>
        <v>25204365.0100001</v>
      </c>
    </row>
    <row r="62" spans="1:9">
      <c r="A62" s="384">
        <v>451</v>
      </c>
      <c r="B62" s="385" t="s">
        <v>160</v>
      </c>
      <c r="C62" s="396">
        <v>251349180</v>
      </c>
      <c r="D62" s="415">
        <v>294605737.95</v>
      </c>
      <c r="E62" s="380">
        <v>-26657749.3</v>
      </c>
      <c r="F62" s="380">
        <v>198297378.45</v>
      </c>
      <c r="G62" s="380">
        <v>22217506.82</v>
      </c>
      <c r="H62" s="381">
        <v>177116133.92</v>
      </c>
      <c r="I62" s="418">
        <f>F62-H62</f>
        <v>21181244.53</v>
      </c>
    </row>
    <row r="63" spans="1:9">
      <c r="A63" s="384">
        <v>452</v>
      </c>
      <c r="B63" s="385" t="s">
        <v>161</v>
      </c>
      <c r="C63" s="396">
        <v>676874277</v>
      </c>
      <c r="D63" s="388">
        <v>769284043.69</v>
      </c>
      <c r="E63" s="380">
        <v>48864613.44</v>
      </c>
      <c r="F63" s="380">
        <v>756246750.73</v>
      </c>
      <c r="G63" s="380">
        <v>124958564.18</v>
      </c>
      <c r="H63" s="381">
        <v>753416172.06</v>
      </c>
      <c r="I63" s="418">
        <f t="shared" ref="I63:I68" si="16">F63-H63</f>
        <v>2830578.67000008</v>
      </c>
    </row>
    <row r="64" spans="1:9">
      <c r="A64" s="384">
        <v>122</v>
      </c>
      <c r="B64" s="385" t="s">
        <v>112</v>
      </c>
      <c r="C64" s="396">
        <v>108354624</v>
      </c>
      <c r="D64" s="388">
        <v>107371307</v>
      </c>
      <c r="E64" s="380">
        <v>20310729.71</v>
      </c>
      <c r="F64" s="380">
        <v>105752269.64</v>
      </c>
      <c r="G64" s="380">
        <v>20987670.75</v>
      </c>
      <c r="H64" s="381">
        <v>105229082.3</v>
      </c>
      <c r="I64" s="418">
        <f t="shared" si="16"/>
        <v>523187.340000004</v>
      </c>
    </row>
    <row r="65" spans="1:9">
      <c r="A65" s="419"/>
      <c r="B65" s="378" t="s">
        <v>119</v>
      </c>
      <c r="C65" s="397">
        <v>29504432</v>
      </c>
      <c r="D65" s="394">
        <v>28456238.31</v>
      </c>
      <c r="E65" s="394">
        <v>-427296.07</v>
      </c>
      <c r="F65" s="394">
        <v>26974135.96</v>
      </c>
      <c r="G65" s="394">
        <v>4886315.52</v>
      </c>
      <c r="H65" s="394">
        <v>26304781.49</v>
      </c>
      <c r="I65" s="418">
        <f t="shared" si="16"/>
        <v>669354.470000003</v>
      </c>
    </row>
    <row r="66" ht="15.75" spans="1:9">
      <c r="A66" s="420" t="s">
        <v>162</v>
      </c>
      <c r="B66" s="375" t="s">
        <v>163</v>
      </c>
      <c r="C66" s="372">
        <f t="shared" ref="C66:I66" si="17">SUM(C67:C68)</f>
        <v>64128208</v>
      </c>
      <c r="D66" s="383">
        <f t="shared" si="17"/>
        <v>63263119</v>
      </c>
      <c r="E66" s="373">
        <f t="shared" si="17"/>
        <v>2608696.66</v>
      </c>
      <c r="F66" s="383">
        <f t="shared" si="17"/>
        <v>56596216.95</v>
      </c>
      <c r="G66" s="373">
        <f t="shared" si="17"/>
        <v>6461572.86</v>
      </c>
      <c r="H66" s="383">
        <f t="shared" si="17"/>
        <v>56504302.21</v>
      </c>
      <c r="I66" s="373">
        <f t="shared" si="17"/>
        <v>91914.7399999998</v>
      </c>
    </row>
    <row r="67" spans="1:9">
      <c r="A67" s="404">
        <v>482</v>
      </c>
      <c r="B67" s="385" t="s">
        <v>164</v>
      </c>
      <c r="C67" s="386">
        <v>62002087</v>
      </c>
      <c r="D67" s="421">
        <v>61329601</v>
      </c>
      <c r="E67" s="381">
        <v>2834022.81</v>
      </c>
      <c r="F67" s="412">
        <v>54888026.75</v>
      </c>
      <c r="G67" s="381">
        <v>6046888.52</v>
      </c>
      <c r="H67" s="412">
        <v>54800263.07</v>
      </c>
      <c r="I67" s="381">
        <f t="shared" si="16"/>
        <v>87763.6799999997</v>
      </c>
    </row>
    <row r="68" spans="1:9">
      <c r="A68" s="367"/>
      <c r="B68" s="378" t="s">
        <v>119</v>
      </c>
      <c r="C68" s="401">
        <v>2126121</v>
      </c>
      <c r="D68" s="422">
        <v>1933518</v>
      </c>
      <c r="E68" s="401">
        <v>-225326.15</v>
      </c>
      <c r="F68" s="423">
        <v>1708190.2</v>
      </c>
      <c r="G68" s="401">
        <v>414684.34</v>
      </c>
      <c r="H68" s="423">
        <v>1704039.14</v>
      </c>
      <c r="I68" s="394">
        <f t="shared" si="16"/>
        <v>4151.06000000006</v>
      </c>
    </row>
    <row r="69" ht="15.75" spans="1:9">
      <c r="A69" s="424" t="s">
        <v>165</v>
      </c>
      <c r="B69" s="375" t="s">
        <v>166</v>
      </c>
      <c r="C69" s="395">
        <f t="shared" ref="C69:I69" si="18">SUM(C70:C71)</f>
        <v>30734327</v>
      </c>
      <c r="D69" s="373">
        <f t="shared" si="18"/>
        <v>45492064.97</v>
      </c>
      <c r="E69" s="373">
        <f t="shared" si="18"/>
        <v>2594819.31</v>
      </c>
      <c r="F69" s="373">
        <f t="shared" si="18"/>
        <v>31994110.29</v>
      </c>
      <c r="G69" s="373">
        <f t="shared" si="18"/>
        <v>5783550.7</v>
      </c>
      <c r="H69" s="373">
        <f t="shared" si="18"/>
        <v>30534453.48</v>
      </c>
      <c r="I69" s="376">
        <f t="shared" si="18"/>
        <v>1459656.81</v>
      </c>
    </row>
    <row r="70" spans="1:9">
      <c r="A70" s="404">
        <v>541</v>
      </c>
      <c r="B70" s="385" t="s">
        <v>167</v>
      </c>
      <c r="C70" s="396">
        <v>30389402</v>
      </c>
      <c r="D70" s="388">
        <v>45226884.83</v>
      </c>
      <c r="E70" s="380">
        <v>2598619.31</v>
      </c>
      <c r="F70" s="380">
        <v>31834367.24</v>
      </c>
      <c r="G70" s="380">
        <v>5759369.42</v>
      </c>
      <c r="H70" s="381">
        <v>30389946.43</v>
      </c>
      <c r="I70" s="418">
        <f>F70-H70</f>
        <v>1444420.81</v>
      </c>
    </row>
    <row r="71" spans="1:9">
      <c r="A71" s="367"/>
      <c r="B71" s="378" t="s">
        <v>119</v>
      </c>
      <c r="C71" s="397">
        <v>344925</v>
      </c>
      <c r="D71" s="392">
        <v>265180.14</v>
      </c>
      <c r="E71" s="380">
        <v>-3800</v>
      </c>
      <c r="F71" s="380">
        <v>159743.05</v>
      </c>
      <c r="G71" s="380">
        <v>24181.28</v>
      </c>
      <c r="H71" s="394">
        <v>144507.05</v>
      </c>
      <c r="I71" s="418">
        <f>F71-H71</f>
        <v>15236</v>
      </c>
    </row>
    <row r="72" ht="15.75" spans="1:9">
      <c r="A72" s="374" t="s">
        <v>168</v>
      </c>
      <c r="B72" s="375" t="s">
        <v>169</v>
      </c>
      <c r="C72" s="395">
        <f t="shared" ref="C72:I72" si="19">C73</f>
        <v>322000</v>
      </c>
      <c r="D72" s="373">
        <f t="shared" si="19"/>
        <v>249761</v>
      </c>
      <c r="E72" s="373">
        <f t="shared" si="19"/>
        <v>0</v>
      </c>
      <c r="F72" s="373">
        <f t="shared" si="19"/>
        <v>227760.46</v>
      </c>
      <c r="G72" s="373">
        <f t="shared" si="19"/>
        <v>0</v>
      </c>
      <c r="H72" s="373">
        <f t="shared" si="19"/>
        <v>227760.46</v>
      </c>
      <c r="I72" s="376">
        <f t="shared" si="19"/>
        <v>0</v>
      </c>
    </row>
    <row r="73" spans="1:9">
      <c r="A73" s="377">
        <v>573</v>
      </c>
      <c r="B73" s="378" t="s">
        <v>170</v>
      </c>
      <c r="C73" s="399">
        <v>322000</v>
      </c>
      <c r="D73" s="399">
        <v>249761</v>
      </c>
      <c r="E73" s="380">
        <v>0</v>
      </c>
      <c r="F73" s="380">
        <v>227760.46</v>
      </c>
      <c r="G73" s="380">
        <v>0</v>
      </c>
      <c r="H73" s="381">
        <v>227760.46</v>
      </c>
      <c r="I73" s="418">
        <f>F73-H73</f>
        <v>0</v>
      </c>
    </row>
    <row r="74" ht="15.75" spans="1:9">
      <c r="A74" s="402" t="s">
        <v>171</v>
      </c>
      <c r="B74" s="375" t="s">
        <v>172</v>
      </c>
      <c r="C74" s="395">
        <f t="shared" ref="C74:I74" si="20">C75</f>
        <v>50000</v>
      </c>
      <c r="D74" s="373">
        <f t="shared" si="20"/>
        <v>41269</v>
      </c>
      <c r="E74" s="373">
        <f t="shared" si="20"/>
        <v>0</v>
      </c>
      <c r="F74" s="373">
        <f t="shared" si="20"/>
        <v>41269</v>
      </c>
      <c r="G74" s="373">
        <f t="shared" si="20"/>
        <v>0</v>
      </c>
      <c r="H74" s="373">
        <f t="shared" si="20"/>
        <v>41269</v>
      </c>
      <c r="I74" s="376">
        <f t="shared" si="20"/>
        <v>0</v>
      </c>
    </row>
    <row r="75" spans="1:9">
      <c r="A75" s="407">
        <v>606</v>
      </c>
      <c r="B75" s="378" t="s">
        <v>173</v>
      </c>
      <c r="C75" s="399">
        <v>50000</v>
      </c>
      <c r="D75" s="399">
        <v>41269</v>
      </c>
      <c r="E75" s="380">
        <v>0</v>
      </c>
      <c r="F75" s="380">
        <v>41269</v>
      </c>
      <c r="G75" s="380">
        <v>0</v>
      </c>
      <c r="H75" s="381">
        <v>41269</v>
      </c>
      <c r="I75" s="418">
        <f>F75-H75</f>
        <v>0</v>
      </c>
    </row>
    <row r="76" ht="15.75" spans="1:9">
      <c r="A76" s="425" t="s">
        <v>174</v>
      </c>
      <c r="B76" s="375" t="s">
        <v>175</v>
      </c>
      <c r="C76" s="395">
        <f t="shared" ref="C76:I76" si="21">C77</f>
        <v>29230000</v>
      </c>
      <c r="D76" s="395">
        <f t="shared" si="21"/>
        <v>31705800</v>
      </c>
      <c r="E76" s="395">
        <f t="shared" si="21"/>
        <v>4506441.17</v>
      </c>
      <c r="F76" s="395">
        <f t="shared" si="21"/>
        <v>31446678.83</v>
      </c>
      <c r="G76" s="395">
        <f t="shared" si="21"/>
        <v>5590031.94</v>
      </c>
      <c r="H76" s="372">
        <f t="shared" si="21"/>
        <v>31446678.83</v>
      </c>
      <c r="I76" s="376">
        <f t="shared" si="21"/>
        <v>0</v>
      </c>
    </row>
    <row r="77" spans="1:9">
      <c r="A77" s="384">
        <v>692</v>
      </c>
      <c r="B77" s="378" t="s">
        <v>176</v>
      </c>
      <c r="C77" s="399">
        <v>29230000</v>
      </c>
      <c r="D77" s="398">
        <v>31705800</v>
      </c>
      <c r="E77" s="380">
        <v>4506441.17</v>
      </c>
      <c r="F77" s="380">
        <v>31446678.83</v>
      </c>
      <c r="G77" s="380">
        <v>5590031.94</v>
      </c>
      <c r="H77" s="394">
        <v>31446678.83</v>
      </c>
      <c r="I77" s="418">
        <f>F77-H77</f>
        <v>0</v>
      </c>
    </row>
    <row r="78" ht="15" spans="1:9">
      <c r="A78" s="426" t="s">
        <v>177</v>
      </c>
      <c r="B78" s="375" t="s">
        <v>178</v>
      </c>
      <c r="C78" s="395">
        <f t="shared" ref="C78:I78" si="22">C79</f>
        <v>167460000</v>
      </c>
      <c r="D78" s="395">
        <f t="shared" si="22"/>
        <v>243032378.22</v>
      </c>
      <c r="E78" s="395">
        <f t="shared" si="22"/>
        <v>34968064.13</v>
      </c>
      <c r="F78" s="395">
        <f t="shared" si="22"/>
        <v>241752001.26</v>
      </c>
      <c r="G78" s="395">
        <f t="shared" si="22"/>
        <v>37004020.57</v>
      </c>
      <c r="H78" s="395">
        <f t="shared" si="22"/>
        <v>239965456.29</v>
      </c>
      <c r="I78" s="372">
        <f t="shared" si="22"/>
        <v>1786544.97</v>
      </c>
    </row>
    <row r="79" spans="1:9">
      <c r="A79" s="407"/>
      <c r="B79" s="378" t="s">
        <v>119</v>
      </c>
      <c r="C79" s="399">
        <v>167460000</v>
      </c>
      <c r="D79" s="398">
        <v>243032378.22</v>
      </c>
      <c r="E79" s="427">
        <v>34968064.13</v>
      </c>
      <c r="F79" s="427">
        <v>241752001.26</v>
      </c>
      <c r="G79" s="427">
        <v>37004020.57</v>
      </c>
      <c r="H79" s="394">
        <v>239965456.29</v>
      </c>
      <c r="I79" s="444">
        <f>F79-H79</f>
        <v>1786544.97</v>
      </c>
    </row>
    <row r="80" ht="15.75" spans="1:9">
      <c r="A80" s="420" t="s">
        <v>179</v>
      </c>
      <c r="B80" s="375" t="s">
        <v>180</v>
      </c>
      <c r="C80" s="395">
        <f t="shared" ref="C80:I80" si="23">SUM(C81:C82)</f>
        <v>36873900</v>
      </c>
      <c r="D80" s="373">
        <f t="shared" si="23"/>
        <v>38683245</v>
      </c>
      <c r="E80" s="373">
        <f t="shared" si="23"/>
        <v>3124089.32</v>
      </c>
      <c r="F80" s="373">
        <f t="shared" si="23"/>
        <v>12092199.32</v>
      </c>
      <c r="G80" s="373">
        <f t="shared" si="23"/>
        <v>3181039.34</v>
      </c>
      <c r="H80" s="373">
        <f t="shared" si="23"/>
        <v>9443732.33</v>
      </c>
      <c r="I80" s="376">
        <f t="shared" si="23"/>
        <v>2648466.99</v>
      </c>
    </row>
    <row r="81" spans="1:9">
      <c r="A81" s="404">
        <v>811</v>
      </c>
      <c r="B81" s="385" t="s">
        <v>181</v>
      </c>
      <c r="C81" s="396">
        <v>3300000</v>
      </c>
      <c r="D81" s="388">
        <v>2970490</v>
      </c>
      <c r="E81" s="380">
        <v>-465.56</v>
      </c>
      <c r="F81" s="380">
        <v>2970024.44</v>
      </c>
      <c r="G81" s="380">
        <v>0</v>
      </c>
      <c r="H81" s="381">
        <v>2970024.44</v>
      </c>
      <c r="I81" s="418">
        <f t="shared" ref="I81:I88" si="24">F81-H81</f>
        <v>0</v>
      </c>
    </row>
    <row r="82" spans="1:9">
      <c r="A82" s="404">
        <v>812</v>
      </c>
      <c r="B82" s="378" t="s">
        <v>182</v>
      </c>
      <c r="C82" s="399">
        <v>33573900</v>
      </c>
      <c r="D82" s="398">
        <v>35712755</v>
      </c>
      <c r="E82" s="398">
        <v>3124554.88</v>
      </c>
      <c r="F82" s="398">
        <v>9122174.88</v>
      </c>
      <c r="G82" s="398">
        <v>3181039.34</v>
      </c>
      <c r="H82" s="398">
        <v>6473707.89</v>
      </c>
      <c r="I82" s="418">
        <f t="shared" si="24"/>
        <v>2648466.99</v>
      </c>
    </row>
    <row r="83" ht="15.75" spans="1:9">
      <c r="A83" s="374" t="s">
        <v>183</v>
      </c>
      <c r="B83" s="375" t="s">
        <v>184</v>
      </c>
      <c r="C83" s="395">
        <f t="shared" ref="C83:I83" si="25">SUM(C84:C88)</f>
        <v>576049941</v>
      </c>
      <c r="D83" s="373">
        <f t="shared" si="25"/>
        <v>1040336556.06</v>
      </c>
      <c r="E83" s="373">
        <f t="shared" si="25"/>
        <v>32795182.26</v>
      </c>
      <c r="F83" s="395">
        <f t="shared" si="25"/>
        <v>1020657907.61</v>
      </c>
      <c r="G83" s="395">
        <f t="shared" si="25"/>
        <v>123712459.89</v>
      </c>
      <c r="H83" s="372">
        <f t="shared" si="25"/>
        <v>1020557139.06</v>
      </c>
      <c r="I83" s="376">
        <f t="shared" si="25"/>
        <v>100768.55</v>
      </c>
    </row>
    <row r="84" spans="1:9">
      <c r="A84" s="384">
        <v>841</v>
      </c>
      <c r="B84" s="385" t="s">
        <v>185</v>
      </c>
      <c r="C84" s="396">
        <v>24057000</v>
      </c>
      <c r="D84" s="388">
        <v>24057000</v>
      </c>
      <c r="E84" s="388">
        <v>-390942.35</v>
      </c>
      <c r="F84" s="388">
        <v>23666057.65</v>
      </c>
      <c r="G84" s="380">
        <v>4107940.93</v>
      </c>
      <c r="H84" s="381">
        <v>23666057.65</v>
      </c>
      <c r="I84" s="418">
        <f t="shared" si="24"/>
        <v>0</v>
      </c>
    </row>
    <row r="85" spans="1:9">
      <c r="A85" s="384">
        <v>843</v>
      </c>
      <c r="B85" s="385" t="s">
        <v>186</v>
      </c>
      <c r="C85" s="396">
        <v>19031961</v>
      </c>
      <c r="D85" s="388">
        <v>21076636</v>
      </c>
      <c r="E85" s="388">
        <v>-486380.59</v>
      </c>
      <c r="F85" s="388">
        <v>20590255.41</v>
      </c>
      <c r="G85" s="380">
        <v>3608001.48</v>
      </c>
      <c r="H85" s="381">
        <v>20590255.41</v>
      </c>
      <c r="I85" s="418">
        <f t="shared" si="24"/>
        <v>0</v>
      </c>
    </row>
    <row r="86" spans="1:9">
      <c r="A86" s="384">
        <v>845</v>
      </c>
      <c r="B86" s="385" t="s">
        <v>187</v>
      </c>
      <c r="C86" s="396">
        <v>0</v>
      </c>
      <c r="D86" s="388">
        <v>3000000</v>
      </c>
      <c r="E86" s="406">
        <v>0</v>
      </c>
      <c r="F86" s="406">
        <v>0</v>
      </c>
      <c r="G86" s="380">
        <v>0</v>
      </c>
      <c r="H86" s="381">
        <v>0</v>
      </c>
      <c r="I86" s="418">
        <f t="shared" si="24"/>
        <v>0</v>
      </c>
    </row>
    <row r="87" spans="1:9">
      <c r="A87" s="384">
        <v>846</v>
      </c>
      <c r="B87" s="385" t="s">
        <v>188</v>
      </c>
      <c r="C87" s="396">
        <v>519565980</v>
      </c>
      <c r="D87" s="388">
        <v>985373633.62</v>
      </c>
      <c r="E87" s="380">
        <v>33760646.43</v>
      </c>
      <c r="F87" s="380">
        <v>973606628.72</v>
      </c>
      <c r="G87" s="380">
        <v>115621228.21</v>
      </c>
      <c r="H87" s="381">
        <v>973606628.72</v>
      </c>
      <c r="I87" s="418">
        <f t="shared" si="24"/>
        <v>0</v>
      </c>
    </row>
    <row r="88" spans="1:9">
      <c r="A88" s="428"/>
      <c r="B88" s="385" t="s">
        <v>119</v>
      </c>
      <c r="C88" s="397">
        <v>13395000</v>
      </c>
      <c r="D88" s="392">
        <v>6829286.44</v>
      </c>
      <c r="E88" s="380">
        <v>-88141.23</v>
      </c>
      <c r="F88" s="380">
        <v>2794965.83</v>
      </c>
      <c r="G88" s="380">
        <v>375289.27</v>
      </c>
      <c r="H88" s="394">
        <v>2694197.28</v>
      </c>
      <c r="I88" s="418">
        <f t="shared" si="24"/>
        <v>100768.55</v>
      </c>
    </row>
    <row r="89" ht="21" customHeight="1" spans="1:9">
      <c r="A89" s="429" t="s">
        <v>189</v>
      </c>
      <c r="B89" s="430"/>
      <c r="C89" s="431">
        <f>C90</f>
        <v>128891109</v>
      </c>
      <c r="D89" s="431">
        <f>D90</f>
        <v>1075272</v>
      </c>
      <c r="E89" s="432">
        <f>SUM(E90:E90)</f>
        <v>0</v>
      </c>
      <c r="F89" s="432">
        <f>SUM(F90:F90)</f>
        <v>0</v>
      </c>
      <c r="G89" s="432">
        <f>SUM(G90:G90)</f>
        <v>0</v>
      </c>
      <c r="H89" s="432">
        <f>SUM(H90:H90)</f>
        <v>0</v>
      </c>
      <c r="I89" s="445">
        <f>SUM(I90:I90)</f>
        <v>0</v>
      </c>
    </row>
    <row r="90" spans="1:9">
      <c r="A90" s="433" t="s">
        <v>190</v>
      </c>
      <c r="B90" s="434"/>
      <c r="C90" s="399">
        <v>128891109</v>
      </c>
      <c r="D90" s="398">
        <v>1075272</v>
      </c>
      <c r="E90" s="394">
        <v>0</v>
      </c>
      <c r="F90" s="394">
        <v>0</v>
      </c>
      <c r="G90" s="394">
        <v>0</v>
      </c>
      <c r="H90" s="394">
        <v>0</v>
      </c>
      <c r="I90" s="418">
        <f>F90-H90</f>
        <v>0</v>
      </c>
    </row>
    <row r="91" ht="30.75" customHeight="1" spans="1:9">
      <c r="A91" s="435" t="s">
        <v>191</v>
      </c>
      <c r="B91" s="435"/>
      <c r="C91" s="332">
        <f t="shared" ref="C91:I91" si="26">C93</f>
        <v>1161686784</v>
      </c>
      <c r="D91" s="332">
        <f t="shared" si="26"/>
        <v>1124653258</v>
      </c>
      <c r="E91" s="332">
        <f t="shared" si="26"/>
        <v>181921627.59</v>
      </c>
      <c r="F91" s="332">
        <f t="shared" si="26"/>
        <v>1101393183.95</v>
      </c>
      <c r="G91" s="332">
        <f t="shared" si="26"/>
        <v>204329926.7</v>
      </c>
      <c r="H91" s="332">
        <f t="shared" si="26"/>
        <v>1098124328.55</v>
      </c>
      <c r="I91" s="332">
        <f t="shared" si="26"/>
        <v>3268855.4</v>
      </c>
    </row>
    <row r="92" ht="23.25" customHeight="1" spans="1:9">
      <c r="A92" s="436" t="s">
        <v>192</v>
      </c>
      <c r="B92" s="437"/>
      <c r="C92" s="438">
        <f t="shared" ref="C92:H92" si="27">C8+C91</f>
        <v>10341374532</v>
      </c>
      <c r="D92" s="439">
        <f t="shared" si="27"/>
        <v>11424064277.29</v>
      </c>
      <c r="E92" s="439">
        <f t="shared" si="27"/>
        <v>770316855.73</v>
      </c>
      <c r="F92" s="439">
        <f t="shared" si="27"/>
        <v>10666515272.08</v>
      </c>
      <c r="G92" s="439">
        <f t="shared" si="27"/>
        <v>1917058223.46</v>
      </c>
      <c r="H92" s="439">
        <f t="shared" si="27"/>
        <v>10480489483</v>
      </c>
      <c r="I92" s="446">
        <f>F92-H92</f>
        <v>186025789.08</v>
      </c>
    </row>
    <row r="93" ht="23.25" customHeight="1" spans="1:9">
      <c r="A93" s="440" t="s">
        <v>191</v>
      </c>
      <c r="B93" s="441"/>
      <c r="C93" s="442">
        <f t="shared" ref="C93:I93" si="28">C94+C96+C103+C105+C109+C114+C116+C122+C124+C128+C130+C132</f>
        <v>1161686784</v>
      </c>
      <c r="D93" s="277">
        <f t="shared" si="28"/>
        <v>1124653258</v>
      </c>
      <c r="E93" s="277">
        <f t="shared" si="28"/>
        <v>181921627.59</v>
      </c>
      <c r="F93" s="277">
        <f t="shared" si="28"/>
        <v>1101393183.95</v>
      </c>
      <c r="G93" s="277">
        <f t="shared" si="28"/>
        <v>204329926.7</v>
      </c>
      <c r="H93" s="277">
        <f t="shared" si="28"/>
        <v>1098124328.55</v>
      </c>
      <c r="I93" s="447">
        <f t="shared" si="28"/>
        <v>3268855.4</v>
      </c>
    </row>
    <row r="94" ht="15.75" spans="1:9">
      <c r="A94" s="374" t="s">
        <v>106</v>
      </c>
      <c r="B94" s="403" t="s">
        <v>107</v>
      </c>
      <c r="C94" s="395">
        <f t="shared" ref="C94:I94" si="29">C95</f>
        <v>47800000</v>
      </c>
      <c r="D94" s="373">
        <f t="shared" si="29"/>
        <v>46680000</v>
      </c>
      <c r="E94" s="373">
        <f t="shared" si="29"/>
        <v>10187456.32</v>
      </c>
      <c r="F94" s="373">
        <f t="shared" si="29"/>
        <v>46680000</v>
      </c>
      <c r="G94" s="373">
        <f t="shared" si="29"/>
        <v>7182560.92</v>
      </c>
      <c r="H94" s="373">
        <f t="shared" si="29"/>
        <v>43473057.6</v>
      </c>
      <c r="I94" s="376">
        <f t="shared" si="29"/>
        <v>3206942.4</v>
      </c>
    </row>
    <row r="95" spans="1:9">
      <c r="A95" s="377">
        <v>31</v>
      </c>
      <c r="B95" s="408" t="s">
        <v>108</v>
      </c>
      <c r="C95" s="399">
        <v>47800000</v>
      </c>
      <c r="D95" s="398">
        <v>46680000</v>
      </c>
      <c r="E95" s="398">
        <v>10187456.32</v>
      </c>
      <c r="F95" s="380">
        <v>46680000</v>
      </c>
      <c r="G95" s="380">
        <v>7182560.92</v>
      </c>
      <c r="H95" s="394">
        <v>43473057.6</v>
      </c>
      <c r="I95" s="418">
        <f>F95-H95</f>
        <v>3206942.4</v>
      </c>
    </row>
    <row r="96" ht="15.75" spans="1:9">
      <c r="A96" s="374" t="s">
        <v>109</v>
      </c>
      <c r="B96" s="403" t="s">
        <v>110</v>
      </c>
      <c r="C96" s="395">
        <f t="shared" ref="C96:I96" si="30">SUM(C97:C102)</f>
        <v>45372933</v>
      </c>
      <c r="D96" s="373">
        <f t="shared" si="30"/>
        <v>44816295</v>
      </c>
      <c r="E96" s="373">
        <f t="shared" si="30"/>
        <v>10066277.32</v>
      </c>
      <c r="F96" s="373">
        <f t="shared" si="30"/>
        <v>43543702.71</v>
      </c>
      <c r="G96" s="373">
        <f t="shared" si="30"/>
        <v>10268635.57</v>
      </c>
      <c r="H96" s="373">
        <f t="shared" si="30"/>
        <v>43543702.71</v>
      </c>
      <c r="I96" s="376">
        <f t="shared" si="30"/>
        <v>0</v>
      </c>
    </row>
    <row r="97" spans="1:9">
      <c r="A97" s="384">
        <v>121</v>
      </c>
      <c r="B97" s="405" t="s">
        <v>111</v>
      </c>
      <c r="C97" s="396">
        <v>693656</v>
      </c>
      <c r="D97" s="388">
        <v>703656</v>
      </c>
      <c r="E97" s="380">
        <v>158005.72</v>
      </c>
      <c r="F97" s="380">
        <v>700851.84</v>
      </c>
      <c r="G97" s="380">
        <v>158005.72</v>
      </c>
      <c r="H97" s="381">
        <v>700851.84</v>
      </c>
      <c r="I97" s="418">
        <f t="shared" ref="I97:I102" si="31">F97-H97</f>
        <v>0</v>
      </c>
    </row>
    <row r="98" spans="1:9">
      <c r="A98" s="384">
        <v>122</v>
      </c>
      <c r="B98" s="405" t="s">
        <v>112</v>
      </c>
      <c r="C98" s="396">
        <v>27508370</v>
      </c>
      <c r="D98" s="388">
        <v>28851732</v>
      </c>
      <c r="E98" s="380">
        <v>6406220.4</v>
      </c>
      <c r="F98" s="380">
        <v>27925899.79</v>
      </c>
      <c r="G98" s="380">
        <v>6608578.65</v>
      </c>
      <c r="H98" s="381">
        <v>27925899.79</v>
      </c>
      <c r="I98" s="418">
        <f t="shared" si="31"/>
        <v>0</v>
      </c>
    </row>
    <row r="99" spans="1:9">
      <c r="A99" s="384">
        <v>123</v>
      </c>
      <c r="B99" s="405" t="s">
        <v>113</v>
      </c>
      <c r="C99" s="396">
        <v>461598</v>
      </c>
      <c r="D99" s="388">
        <v>451598</v>
      </c>
      <c r="E99" s="380">
        <v>42401.66</v>
      </c>
      <c r="F99" s="380">
        <v>160889.5</v>
      </c>
      <c r="G99" s="380">
        <v>42401.66</v>
      </c>
      <c r="H99" s="381">
        <v>160889.5</v>
      </c>
      <c r="I99" s="418">
        <f t="shared" si="31"/>
        <v>0</v>
      </c>
    </row>
    <row r="100" spans="1:9">
      <c r="A100" s="384">
        <v>124</v>
      </c>
      <c r="B100" s="405" t="s">
        <v>114</v>
      </c>
      <c r="C100" s="396">
        <v>656053</v>
      </c>
      <c r="D100" s="388">
        <v>656053</v>
      </c>
      <c r="E100" s="380">
        <v>144553.3</v>
      </c>
      <c r="F100" s="380">
        <v>612790.38</v>
      </c>
      <c r="G100" s="380">
        <v>144553.3</v>
      </c>
      <c r="H100" s="381">
        <v>612790.38</v>
      </c>
      <c r="I100" s="418">
        <f t="shared" si="31"/>
        <v>0</v>
      </c>
    </row>
    <row r="101" spans="1:9">
      <c r="A101" s="384">
        <v>129</v>
      </c>
      <c r="B101" s="405" t="s">
        <v>117</v>
      </c>
      <c r="C101" s="396">
        <v>15516146</v>
      </c>
      <c r="D101" s="388">
        <v>13591146</v>
      </c>
      <c r="E101" s="380">
        <v>3181400.6</v>
      </c>
      <c r="F101" s="380">
        <v>13582157.38</v>
      </c>
      <c r="G101" s="380">
        <v>3181400.6</v>
      </c>
      <c r="H101" s="381">
        <v>13582157.38</v>
      </c>
      <c r="I101" s="418">
        <f t="shared" si="31"/>
        <v>0</v>
      </c>
    </row>
    <row r="102" spans="1:9">
      <c r="A102" s="377">
        <v>131</v>
      </c>
      <c r="B102" s="408" t="s">
        <v>118</v>
      </c>
      <c r="C102" s="399">
        <v>537110</v>
      </c>
      <c r="D102" s="398">
        <v>562110</v>
      </c>
      <c r="E102" s="380">
        <v>133695.64</v>
      </c>
      <c r="F102" s="380">
        <v>561113.82</v>
      </c>
      <c r="G102" s="380">
        <v>133695.64</v>
      </c>
      <c r="H102" s="381">
        <v>561113.82</v>
      </c>
      <c r="I102" s="418">
        <f t="shared" si="31"/>
        <v>0</v>
      </c>
    </row>
    <row r="103" ht="15.75" spans="1:9">
      <c r="A103" s="374" t="s">
        <v>120</v>
      </c>
      <c r="B103" s="403" t="s">
        <v>121</v>
      </c>
      <c r="C103" s="395">
        <f t="shared" ref="C103:I103" si="32">C104</f>
        <v>20218309</v>
      </c>
      <c r="D103" s="373">
        <f t="shared" si="32"/>
        <v>21988309</v>
      </c>
      <c r="E103" s="373">
        <f t="shared" si="32"/>
        <v>4639812.96</v>
      </c>
      <c r="F103" s="373">
        <f t="shared" si="32"/>
        <v>21987253.04</v>
      </c>
      <c r="G103" s="373">
        <f t="shared" si="32"/>
        <v>4639812.96</v>
      </c>
      <c r="H103" s="373">
        <f t="shared" si="32"/>
        <v>21987253.04</v>
      </c>
      <c r="I103" s="376">
        <f t="shared" si="32"/>
        <v>0</v>
      </c>
    </row>
    <row r="104" spans="1:9">
      <c r="A104" s="377">
        <v>122</v>
      </c>
      <c r="B104" s="408" t="s">
        <v>112</v>
      </c>
      <c r="C104" s="399">
        <v>20218309</v>
      </c>
      <c r="D104" s="398">
        <v>21988309</v>
      </c>
      <c r="E104" s="380">
        <v>4639812.96</v>
      </c>
      <c r="F104" s="380">
        <v>21987253.04</v>
      </c>
      <c r="G104" s="380">
        <v>4639812.96</v>
      </c>
      <c r="H104" s="381">
        <v>21987253.04</v>
      </c>
      <c r="I104" s="418">
        <f>F104-H104</f>
        <v>0</v>
      </c>
    </row>
    <row r="105" ht="15.75" spans="1:9">
      <c r="A105" s="374" t="s">
        <v>125</v>
      </c>
      <c r="B105" s="403" t="s">
        <v>126</v>
      </c>
      <c r="C105" s="395">
        <f t="shared" ref="C105:I105" si="33">SUM(C106:C108)</f>
        <v>10545298</v>
      </c>
      <c r="D105" s="373">
        <f t="shared" si="33"/>
        <v>12223298</v>
      </c>
      <c r="E105" s="373">
        <f t="shared" si="33"/>
        <v>2880386.54</v>
      </c>
      <c r="F105" s="373">
        <f t="shared" si="33"/>
        <v>12220046.22</v>
      </c>
      <c r="G105" s="373">
        <f t="shared" si="33"/>
        <v>2880386.54</v>
      </c>
      <c r="H105" s="373">
        <f t="shared" si="33"/>
        <v>12220046.22</v>
      </c>
      <c r="I105" s="376">
        <f t="shared" si="33"/>
        <v>0</v>
      </c>
    </row>
    <row r="106" spans="1:9">
      <c r="A106" s="384">
        <v>243</v>
      </c>
      <c r="B106" s="405" t="s">
        <v>129</v>
      </c>
      <c r="C106" s="396">
        <v>349037</v>
      </c>
      <c r="D106" s="388">
        <v>682037</v>
      </c>
      <c r="E106" s="380">
        <v>199233.58</v>
      </c>
      <c r="F106" s="380">
        <v>681195.96</v>
      </c>
      <c r="G106" s="380">
        <v>199233.58</v>
      </c>
      <c r="H106" s="381">
        <v>681195.96</v>
      </c>
      <c r="I106" s="418">
        <f>F106-H106</f>
        <v>0</v>
      </c>
    </row>
    <row r="107" spans="1:9">
      <c r="A107" s="384">
        <v>244</v>
      </c>
      <c r="B107" s="405" t="s">
        <v>130</v>
      </c>
      <c r="C107" s="396">
        <v>4475520</v>
      </c>
      <c r="D107" s="388">
        <v>5410520</v>
      </c>
      <c r="E107" s="380">
        <v>1233368.46</v>
      </c>
      <c r="F107" s="380">
        <v>5409604.36</v>
      </c>
      <c r="G107" s="380">
        <v>1233368.46</v>
      </c>
      <c r="H107" s="381">
        <v>5409604.36</v>
      </c>
      <c r="I107" s="418">
        <f>F107-H107</f>
        <v>0</v>
      </c>
    </row>
    <row r="108" spans="1:9">
      <c r="A108" s="377">
        <v>122</v>
      </c>
      <c r="B108" s="408" t="s">
        <v>112</v>
      </c>
      <c r="C108" s="399">
        <v>5720741</v>
      </c>
      <c r="D108" s="398">
        <v>6130741</v>
      </c>
      <c r="E108" s="380">
        <v>1447784.5</v>
      </c>
      <c r="F108" s="380">
        <v>6129245.9</v>
      </c>
      <c r="G108" s="380">
        <v>1447784.5</v>
      </c>
      <c r="H108" s="381">
        <v>6129245.9</v>
      </c>
      <c r="I108" s="418">
        <f>F108-H108</f>
        <v>0</v>
      </c>
    </row>
    <row r="109" ht="15.75" spans="1:9">
      <c r="A109" s="374" t="s">
        <v>135</v>
      </c>
      <c r="B109" s="403" t="s">
        <v>136</v>
      </c>
      <c r="C109" s="395">
        <f t="shared" ref="C109:I109" si="34">SUM(C110:C113)</f>
        <v>149906445</v>
      </c>
      <c r="D109" s="373">
        <f t="shared" si="34"/>
        <v>148545445</v>
      </c>
      <c r="E109" s="373">
        <f t="shared" si="34"/>
        <v>34847354.8</v>
      </c>
      <c r="F109" s="373">
        <f t="shared" si="34"/>
        <v>145863673.76</v>
      </c>
      <c r="G109" s="373">
        <f t="shared" si="34"/>
        <v>34847354.8</v>
      </c>
      <c r="H109" s="373">
        <f t="shared" si="34"/>
        <v>145863673.76</v>
      </c>
      <c r="I109" s="376">
        <f t="shared" si="34"/>
        <v>0</v>
      </c>
    </row>
    <row r="110" spans="1:9">
      <c r="A110" s="384">
        <v>301</v>
      </c>
      <c r="B110" s="405" t="s">
        <v>137</v>
      </c>
      <c r="C110" s="396">
        <v>61607160</v>
      </c>
      <c r="D110" s="388">
        <v>61578160</v>
      </c>
      <c r="E110" s="380">
        <v>14756518.1</v>
      </c>
      <c r="F110" s="380">
        <v>60883134.88</v>
      </c>
      <c r="G110" s="380">
        <v>14756518.1</v>
      </c>
      <c r="H110" s="381">
        <v>60883134.88</v>
      </c>
      <c r="I110" s="418">
        <f>F110-H110</f>
        <v>0</v>
      </c>
    </row>
    <row r="111" spans="1:9">
      <c r="A111" s="384">
        <v>302</v>
      </c>
      <c r="B111" s="405" t="s">
        <v>138</v>
      </c>
      <c r="C111" s="396">
        <v>64081309</v>
      </c>
      <c r="D111" s="388">
        <v>61246309</v>
      </c>
      <c r="E111" s="380">
        <v>14076665.62</v>
      </c>
      <c r="F111" s="380">
        <v>59424729.07</v>
      </c>
      <c r="G111" s="380">
        <v>14076665.62</v>
      </c>
      <c r="H111" s="381">
        <v>59424729.07</v>
      </c>
      <c r="I111" s="418">
        <f>F111-H111</f>
        <v>0</v>
      </c>
    </row>
    <row r="112" spans="1:9">
      <c r="A112" s="384">
        <v>305</v>
      </c>
      <c r="B112" s="405" t="s">
        <v>139</v>
      </c>
      <c r="C112" s="396">
        <v>8195851</v>
      </c>
      <c r="D112" s="388">
        <v>8438851</v>
      </c>
      <c r="E112" s="380">
        <v>2006188.84</v>
      </c>
      <c r="F112" s="380">
        <v>8410804.42</v>
      </c>
      <c r="G112" s="380">
        <v>2006188.84</v>
      </c>
      <c r="H112" s="381">
        <v>8410804.42</v>
      </c>
      <c r="I112" s="418">
        <f>F112-H112</f>
        <v>0</v>
      </c>
    </row>
    <row r="113" spans="1:9">
      <c r="A113" s="377">
        <v>122</v>
      </c>
      <c r="B113" s="408" t="s">
        <v>112</v>
      </c>
      <c r="C113" s="399">
        <v>16022125</v>
      </c>
      <c r="D113" s="398">
        <v>17282125</v>
      </c>
      <c r="E113" s="427">
        <v>4007982.24</v>
      </c>
      <c r="F113" s="427">
        <v>17145005.39</v>
      </c>
      <c r="G113" s="427">
        <v>4007982.24</v>
      </c>
      <c r="H113" s="394">
        <v>17145005.39</v>
      </c>
      <c r="I113" s="418">
        <f>F113-H113</f>
        <v>0</v>
      </c>
    </row>
    <row r="114" ht="15.75" spans="1:9">
      <c r="A114" s="402" t="s">
        <v>140</v>
      </c>
      <c r="B114" s="403" t="s">
        <v>141</v>
      </c>
      <c r="C114" s="395">
        <f>C115</f>
        <v>290219</v>
      </c>
      <c r="D114" s="373">
        <f t="shared" ref="D114:I114" si="35">D115</f>
        <v>290219</v>
      </c>
      <c r="E114" s="373">
        <f t="shared" si="35"/>
        <v>61305.14</v>
      </c>
      <c r="F114" s="376">
        <f t="shared" si="35"/>
        <v>272560.92</v>
      </c>
      <c r="G114" s="373">
        <f t="shared" si="35"/>
        <v>61305.14</v>
      </c>
      <c r="H114" s="373">
        <f t="shared" si="35"/>
        <v>272560.92</v>
      </c>
      <c r="I114" s="376">
        <f t="shared" si="35"/>
        <v>0</v>
      </c>
    </row>
    <row r="115" spans="1:9">
      <c r="A115" s="407">
        <v>122</v>
      </c>
      <c r="B115" s="408" t="s">
        <v>112</v>
      </c>
      <c r="C115" s="399">
        <v>290219</v>
      </c>
      <c r="D115" s="398">
        <v>290219</v>
      </c>
      <c r="E115" s="443">
        <v>61305.14</v>
      </c>
      <c r="F115" s="171">
        <v>272560.92</v>
      </c>
      <c r="G115" s="380">
        <v>61305.14</v>
      </c>
      <c r="H115" s="381">
        <v>272560.92</v>
      </c>
      <c r="I115" s="418">
        <f>F115-H115</f>
        <v>0</v>
      </c>
    </row>
    <row r="116" ht="15.75" spans="1:9">
      <c r="A116" s="374" t="s">
        <v>143</v>
      </c>
      <c r="B116" s="403" t="s">
        <v>144</v>
      </c>
      <c r="C116" s="395">
        <f>SUM(C117:C121)</f>
        <v>245169441</v>
      </c>
      <c r="D116" s="373">
        <f t="shared" ref="D116:I116" si="36">SUM(D117:D121)</f>
        <v>283595167</v>
      </c>
      <c r="E116" s="373">
        <f t="shared" si="36"/>
        <v>52376492.03</v>
      </c>
      <c r="F116" s="373">
        <f t="shared" si="36"/>
        <v>273480555.63</v>
      </c>
      <c r="G116" s="373">
        <f t="shared" si="36"/>
        <v>57554499.2</v>
      </c>
      <c r="H116" s="373">
        <f t="shared" si="36"/>
        <v>273418642.63</v>
      </c>
      <c r="I116" s="376">
        <f t="shared" si="36"/>
        <v>61913</v>
      </c>
    </row>
    <row r="117" spans="1:9">
      <c r="A117" s="384">
        <v>361</v>
      </c>
      <c r="B117" s="405" t="s">
        <v>146</v>
      </c>
      <c r="C117" s="396">
        <v>132248250</v>
      </c>
      <c r="D117" s="388">
        <v>101068117</v>
      </c>
      <c r="E117" s="380">
        <v>22427410.84</v>
      </c>
      <c r="F117" s="380">
        <v>91081752.92</v>
      </c>
      <c r="G117" s="380">
        <v>23675630.13</v>
      </c>
      <c r="H117" s="381">
        <v>91081752.92</v>
      </c>
      <c r="I117" s="418">
        <f>F117-H117</f>
        <v>0</v>
      </c>
    </row>
    <row r="118" spans="1:9">
      <c r="A118" s="384">
        <v>363</v>
      </c>
      <c r="B118" s="405" t="s">
        <v>148</v>
      </c>
      <c r="C118" s="396">
        <v>2951000</v>
      </c>
      <c r="D118" s="388">
        <v>3051000</v>
      </c>
      <c r="E118" s="380">
        <v>208757.96</v>
      </c>
      <c r="F118" s="380">
        <v>3037757.96</v>
      </c>
      <c r="G118" s="380">
        <v>720902.96</v>
      </c>
      <c r="H118" s="381">
        <v>3037757.96</v>
      </c>
      <c r="I118" s="418">
        <f>F118-H118</f>
        <v>0</v>
      </c>
    </row>
    <row r="119" spans="1:9">
      <c r="A119" s="384">
        <v>365</v>
      </c>
      <c r="B119" s="405" t="s">
        <v>149</v>
      </c>
      <c r="C119" s="396">
        <v>96014900</v>
      </c>
      <c r="D119" s="388">
        <v>154899818</v>
      </c>
      <c r="E119" s="380">
        <v>22692744</v>
      </c>
      <c r="F119" s="380">
        <v>154869171.54</v>
      </c>
      <c r="G119" s="380">
        <v>24055562.8</v>
      </c>
      <c r="H119" s="381">
        <v>154869171.54</v>
      </c>
      <c r="I119" s="418">
        <f>F119-H119</f>
        <v>0</v>
      </c>
    </row>
    <row r="120" spans="1:9">
      <c r="A120" s="384">
        <v>366</v>
      </c>
      <c r="B120" s="405" t="s">
        <v>193</v>
      </c>
      <c r="C120" s="396">
        <v>5131000</v>
      </c>
      <c r="D120" s="388">
        <v>4771000</v>
      </c>
      <c r="E120" s="380">
        <v>504723.22</v>
      </c>
      <c r="F120" s="380">
        <v>4748853.22</v>
      </c>
      <c r="G120" s="380">
        <v>1094661.9</v>
      </c>
      <c r="H120" s="381">
        <v>4686940.22</v>
      </c>
      <c r="I120" s="418">
        <f>F120-H120</f>
        <v>61913</v>
      </c>
    </row>
    <row r="121" spans="1:9">
      <c r="A121" s="377">
        <v>122</v>
      </c>
      <c r="B121" s="408" t="s">
        <v>112</v>
      </c>
      <c r="C121" s="399">
        <v>8824291</v>
      </c>
      <c r="D121" s="398">
        <v>19805232</v>
      </c>
      <c r="E121" s="380">
        <v>6542856.01</v>
      </c>
      <c r="F121" s="380">
        <v>19743019.99</v>
      </c>
      <c r="G121" s="380">
        <v>8007741.41</v>
      </c>
      <c r="H121" s="381">
        <v>19743019.99</v>
      </c>
      <c r="I121" s="418">
        <f>F121-H121</f>
        <v>0</v>
      </c>
    </row>
    <row r="122" ht="15.75" spans="1:9">
      <c r="A122" s="374" t="s">
        <v>152</v>
      </c>
      <c r="B122" s="403" t="s">
        <v>153</v>
      </c>
      <c r="C122" s="395">
        <f>C123</f>
        <v>7340494</v>
      </c>
      <c r="D122" s="373">
        <f t="shared" ref="D122:I122" si="37">D123</f>
        <v>7249494</v>
      </c>
      <c r="E122" s="373">
        <f t="shared" si="37"/>
        <v>1612047.48</v>
      </c>
      <c r="F122" s="373">
        <f t="shared" si="37"/>
        <v>7003285.86</v>
      </c>
      <c r="G122" s="373">
        <f t="shared" si="37"/>
        <v>1612047.48</v>
      </c>
      <c r="H122" s="373">
        <f t="shared" si="37"/>
        <v>7003285.86</v>
      </c>
      <c r="I122" s="376">
        <f t="shared" si="37"/>
        <v>0</v>
      </c>
    </row>
    <row r="123" spans="1:9">
      <c r="A123" s="391"/>
      <c r="B123" s="408" t="s">
        <v>112</v>
      </c>
      <c r="C123" s="399">
        <v>7340494</v>
      </c>
      <c r="D123" s="398">
        <v>7249494</v>
      </c>
      <c r="E123" s="380">
        <v>1612047.48</v>
      </c>
      <c r="F123" s="380">
        <v>7003285.86</v>
      </c>
      <c r="G123" s="380">
        <v>1612047.48</v>
      </c>
      <c r="H123" s="381">
        <v>7003285.86</v>
      </c>
      <c r="I123" s="418">
        <f>F123-H123</f>
        <v>0</v>
      </c>
    </row>
    <row r="124" ht="15.75" spans="1:9">
      <c r="A124" s="374" t="s">
        <v>158</v>
      </c>
      <c r="B124" s="403" t="s">
        <v>159</v>
      </c>
      <c r="C124" s="395">
        <f>SUM(C125:C127)</f>
        <v>19711060</v>
      </c>
      <c r="D124" s="373">
        <f t="shared" ref="D124:I124" si="38">SUM(D125:D127)</f>
        <v>19260060</v>
      </c>
      <c r="E124" s="373">
        <f t="shared" si="38"/>
        <v>4249638.66</v>
      </c>
      <c r="F124" s="373">
        <f t="shared" si="38"/>
        <v>18255820.56</v>
      </c>
      <c r="G124" s="373">
        <f t="shared" si="38"/>
        <v>4249638.66</v>
      </c>
      <c r="H124" s="373">
        <f t="shared" si="38"/>
        <v>18255820.56</v>
      </c>
      <c r="I124" s="376">
        <f t="shared" si="38"/>
        <v>0</v>
      </c>
    </row>
    <row r="125" spans="1:9">
      <c r="A125" s="384">
        <v>451</v>
      </c>
      <c r="B125" s="405" t="s">
        <v>160</v>
      </c>
      <c r="C125" s="396">
        <v>3229716</v>
      </c>
      <c r="D125" s="388">
        <v>3207716</v>
      </c>
      <c r="E125" s="380">
        <v>467992.78</v>
      </c>
      <c r="F125" s="380">
        <v>2768097.44</v>
      </c>
      <c r="G125" s="380">
        <v>467992.78</v>
      </c>
      <c r="H125" s="381">
        <v>2768097.44</v>
      </c>
      <c r="I125" s="418">
        <f>F125-H125</f>
        <v>0</v>
      </c>
    </row>
    <row r="126" spans="1:9">
      <c r="A126" s="384">
        <v>452</v>
      </c>
      <c r="B126" s="405" t="s">
        <v>161</v>
      </c>
      <c r="C126" s="396">
        <v>4370024</v>
      </c>
      <c r="D126" s="388">
        <v>4370024</v>
      </c>
      <c r="E126" s="380">
        <v>1149308.86</v>
      </c>
      <c r="F126" s="380">
        <v>4136062.02</v>
      </c>
      <c r="G126" s="380">
        <v>1149308.86</v>
      </c>
      <c r="H126" s="381">
        <v>4136062.02</v>
      </c>
      <c r="I126" s="418">
        <f>F126-H126</f>
        <v>0</v>
      </c>
    </row>
    <row r="127" spans="1:9">
      <c r="A127" s="377">
        <v>122</v>
      </c>
      <c r="B127" s="408" t="s">
        <v>112</v>
      </c>
      <c r="C127" s="399">
        <v>12111320</v>
      </c>
      <c r="D127" s="398">
        <v>11682320</v>
      </c>
      <c r="E127" s="380">
        <v>2632337.02</v>
      </c>
      <c r="F127" s="380">
        <v>11351661.1</v>
      </c>
      <c r="G127" s="380">
        <v>2632337.02</v>
      </c>
      <c r="H127" s="381">
        <v>11351661.1</v>
      </c>
      <c r="I127" s="418">
        <f>F127-H127</f>
        <v>0</v>
      </c>
    </row>
    <row r="128" ht="15.75" spans="1:9">
      <c r="A128" s="420" t="s">
        <v>162</v>
      </c>
      <c r="B128" s="403" t="s">
        <v>163</v>
      </c>
      <c r="C128" s="395">
        <f>C129</f>
        <v>745136</v>
      </c>
      <c r="D128" s="373">
        <f t="shared" ref="D128:I128" si="39">D129</f>
        <v>745136</v>
      </c>
      <c r="E128" s="373">
        <f t="shared" si="39"/>
        <v>161773.5</v>
      </c>
      <c r="F128" s="410">
        <f t="shared" si="39"/>
        <v>679816.52</v>
      </c>
      <c r="G128" s="373">
        <f t="shared" si="39"/>
        <v>161773.5</v>
      </c>
      <c r="H128" s="373">
        <f t="shared" si="39"/>
        <v>679816.52</v>
      </c>
      <c r="I128" s="376">
        <f t="shared" si="39"/>
        <v>0</v>
      </c>
    </row>
    <row r="129" spans="1:9">
      <c r="A129" s="448">
        <v>482</v>
      </c>
      <c r="B129" s="408" t="s">
        <v>164</v>
      </c>
      <c r="C129" s="399">
        <v>745136</v>
      </c>
      <c r="D129" s="398">
        <v>745136</v>
      </c>
      <c r="E129" s="380">
        <v>161773.5</v>
      </c>
      <c r="F129" s="380">
        <v>679816.52</v>
      </c>
      <c r="G129" s="401">
        <v>161773.5</v>
      </c>
      <c r="H129" s="401">
        <v>679816.52</v>
      </c>
      <c r="I129" s="418">
        <f>F129-H129</f>
        <v>0</v>
      </c>
    </row>
    <row r="130" ht="15.75" spans="1:9">
      <c r="A130" s="424" t="s">
        <v>165</v>
      </c>
      <c r="B130" s="403" t="s">
        <v>166</v>
      </c>
      <c r="C130" s="395">
        <f>C131</f>
        <v>2588758</v>
      </c>
      <c r="D130" s="373">
        <f t="shared" ref="D130:I130" si="40">D131</f>
        <v>2788758</v>
      </c>
      <c r="E130" s="373">
        <f t="shared" si="40"/>
        <v>625371.76</v>
      </c>
      <c r="F130" s="373">
        <f t="shared" si="40"/>
        <v>2601361.96</v>
      </c>
      <c r="G130" s="373">
        <f t="shared" si="40"/>
        <v>625371.76</v>
      </c>
      <c r="H130" s="373">
        <f t="shared" si="40"/>
        <v>2601361.96</v>
      </c>
      <c r="I130" s="460">
        <f t="shared" si="40"/>
        <v>0</v>
      </c>
    </row>
    <row r="131" spans="1:9">
      <c r="A131" s="404">
        <v>541</v>
      </c>
      <c r="B131" s="405" t="s">
        <v>167</v>
      </c>
      <c r="C131" s="399">
        <v>2588758</v>
      </c>
      <c r="D131" s="398">
        <v>2788758</v>
      </c>
      <c r="E131" s="380">
        <v>625371.76</v>
      </c>
      <c r="F131" s="380">
        <v>2601361.96</v>
      </c>
      <c r="G131" s="380">
        <v>625371.76</v>
      </c>
      <c r="H131" s="381">
        <v>2601361.96</v>
      </c>
      <c r="I131" s="418">
        <f>F131-H131</f>
        <v>0</v>
      </c>
    </row>
    <row r="132" ht="15.75" spans="1:9">
      <c r="A132" s="402" t="s">
        <v>183</v>
      </c>
      <c r="B132" s="403" t="s">
        <v>184</v>
      </c>
      <c r="C132" s="449">
        <f>SUM(C133:C135)</f>
        <v>611998691</v>
      </c>
      <c r="D132" s="450">
        <f t="shared" ref="D132:I132" si="41">SUM(D133:D135)</f>
        <v>536471077</v>
      </c>
      <c r="E132" s="450">
        <f t="shared" si="41"/>
        <v>60213711.08</v>
      </c>
      <c r="F132" s="450">
        <f t="shared" si="41"/>
        <v>528805106.77</v>
      </c>
      <c r="G132" s="450">
        <f t="shared" si="41"/>
        <v>80246540.17</v>
      </c>
      <c r="H132" s="450">
        <f t="shared" si="41"/>
        <v>528805106.77</v>
      </c>
      <c r="I132" s="450">
        <f t="shared" si="41"/>
        <v>0</v>
      </c>
    </row>
    <row r="133" spans="1:9">
      <c r="A133" s="404">
        <v>843</v>
      </c>
      <c r="B133" s="405" t="s">
        <v>186</v>
      </c>
      <c r="C133" s="451">
        <v>28300854</v>
      </c>
      <c r="D133" s="452">
        <v>28300854</v>
      </c>
      <c r="E133" s="452">
        <v>-313759.71</v>
      </c>
      <c r="F133" s="452">
        <v>27987094.29</v>
      </c>
      <c r="G133" s="453">
        <v>4870983.21</v>
      </c>
      <c r="H133" s="454">
        <v>27987094.29</v>
      </c>
      <c r="I133" s="454">
        <f>F133-H133</f>
        <v>0</v>
      </c>
    </row>
    <row r="134" spans="1:9">
      <c r="A134" s="404">
        <v>845</v>
      </c>
      <c r="B134" s="405" t="s">
        <v>187</v>
      </c>
      <c r="C134" s="451">
        <v>40700000</v>
      </c>
      <c r="D134" s="452">
        <v>40700000</v>
      </c>
      <c r="E134" s="452">
        <v>-1212909.75</v>
      </c>
      <c r="F134" s="452">
        <v>37699460.41</v>
      </c>
      <c r="G134" s="453">
        <v>8671710.25</v>
      </c>
      <c r="H134" s="454">
        <v>37699460.41</v>
      </c>
      <c r="I134" s="454">
        <f>F134-H134</f>
        <v>0</v>
      </c>
    </row>
    <row r="135" spans="1:9">
      <c r="A135" s="407">
        <v>846</v>
      </c>
      <c r="B135" s="408" t="s">
        <v>188</v>
      </c>
      <c r="C135" s="455">
        <v>542997837</v>
      </c>
      <c r="D135" s="456">
        <v>467470223</v>
      </c>
      <c r="E135" s="456">
        <v>61740380.54</v>
      </c>
      <c r="F135" s="456">
        <v>463118552.07</v>
      </c>
      <c r="G135" s="457">
        <v>66703846.71</v>
      </c>
      <c r="H135" s="401">
        <v>463118552.07</v>
      </c>
      <c r="I135" s="401">
        <f>F135-H135</f>
        <v>0</v>
      </c>
    </row>
    <row r="138" ht="15.75" spans="2:8">
      <c r="B138" s="33" t="s">
        <v>86</v>
      </c>
      <c r="C138" s="34"/>
      <c r="D138" s="34"/>
      <c r="E138" s="34"/>
      <c r="F138" s="33" t="s">
        <v>87</v>
      </c>
      <c r="G138" s="33"/>
      <c r="H138" s="33"/>
    </row>
    <row r="139" ht="15.75" spans="2:8">
      <c r="B139" s="33" t="s">
        <v>88</v>
      </c>
      <c r="C139" s="458"/>
      <c r="D139" s="458"/>
      <c r="E139" s="34"/>
      <c r="F139" s="33" t="s">
        <v>89</v>
      </c>
      <c r="G139" s="33"/>
      <c r="H139" s="33"/>
    </row>
    <row r="140" ht="15.75" spans="2:7">
      <c r="B140" s="34"/>
      <c r="C140" s="265"/>
      <c r="D140" s="265"/>
      <c r="E140" s="265"/>
      <c r="F140" s="265"/>
      <c r="G140" s="265"/>
    </row>
    <row r="141" ht="15.75" spans="2:8">
      <c r="B141" s="33" t="s">
        <v>90</v>
      </c>
      <c r="C141" s="33"/>
      <c r="D141" s="34"/>
      <c r="E141" s="34"/>
      <c r="F141" s="33" t="s">
        <v>91</v>
      </c>
      <c r="G141" s="33"/>
      <c r="H141" s="33"/>
    </row>
    <row r="142" ht="15.75" spans="2:8">
      <c r="B142" s="33" t="s">
        <v>92</v>
      </c>
      <c r="C142" s="33"/>
      <c r="D142" s="34"/>
      <c r="E142" s="34"/>
      <c r="F142" s="33" t="s">
        <v>93</v>
      </c>
      <c r="G142" s="33"/>
      <c r="H142" s="33"/>
    </row>
    <row r="143" ht="15.75" spans="2:8">
      <c r="B143" s="459"/>
      <c r="C143" s="265"/>
      <c r="D143" s="34"/>
      <c r="E143" s="34"/>
      <c r="F143" s="33" t="s">
        <v>94</v>
      </c>
      <c r="G143" s="33"/>
      <c r="H143" s="33"/>
    </row>
  </sheetData>
  <mergeCells count="19">
    <mergeCell ref="A1:I1"/>
    <mergeCell ref="A2:B2"/>
    <mergeCell ref="C2:D2"/>
    <mergeCell ref="E2:F2"/>
    <mergeCell ref="G2:H2"/>
    <mergeCell ref="A3:B3"/>
    <mergeCell ref="A8:B8"/>
    <mergeCell ref="A89:B89"/>
    <mergeCell ref="A90:B90"/>
    <mergeCell ref="A91:B91"/>
    <mergeCell ref="A92:B92"/>
    <mergeCell ref="A93:B93"/>
    <mergeCell ref="F138:H138"/>
    <mergeCell ref="F139:H139"/>
    <mergeCell ref="B141:C141"/>
    <mergeCell ref="F141:H141"/>
    <mergeCell ref="B142:C142"/>
    <mergeCell ref="F142:H142"/>
    <mergeCell ref="F143:H143"/>
  </mergeCells>
  <printOptions horizontalCentered="1"/>
  <pageMargins left="0.196527777777778" right="0.196527777777778" top="0.196527777777778" bottom="0.196527777777778" header="0.314583333333333" footer="0.314583333333333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workbookViewId="0">
      <selection activeCell="A1" sqref="A1"/>
    </sheetView>
  </sheetViews>
  <sheetFormatPr defaultColWidth="15.2857142857143" defaultRowHeight="12.75"/>
  <cols>
    <col min="1" max="1" width="39.2857142857143" customWidth="1"/>
    <col min="2" max="2" width="16.5714285714286" style="44" customWidth="1"/>
    <col min="3" max="3" width="15.7142857142857" style="44" customWidth="1"/>
    <col min="4" max="4" width="16.8571428571429" style="44" customWidth="1"/>
    <col min="5" max="5" width="15.7142857142857" style="44" customWidth="1"/>
    <col min="6" max="6" width="17.7142857142857" style="44" customWidth="1"/>
    <col min="7" max="7" width="15.7142857142857" style="44" customWidth="1"/>
    <col min="8" max="8" width="16.8571428571429" style="44" customWidth="1"/>
    <col min="9" max="9" width="15.7142857142857" style="44" customWidth="1"/>
    <col min="10" max="10" width="17.5714285714286" style="44" customWidth="1"/>
    <col min="11" max="11" width="16.7142857142857" style="44" customWidth="1"/>
    <col min="12" max="12" width="17.4285714285714" style="44" customWidth="1"/>
    <col min="13" max="13" width="15.7142857142857" style="44" customWidth="1"/>
    <col min="14" max="14" width="18.2857142857143" style="44" customWidth="1"/>
    <col min="15" max="15" width="1.85714285714286" customWidth="1"/>
    <col min="16" max="203" width="8.57142857142857" customWidth="1"/>
    <col min="204" max="204" width="48.7142857142857" customWidth="1"/>
    <col min="208" max="208" width="15.7142857142857" customWidth="1"/>
    <col min="209" max="209" width="16.5714285714286" customWidth="1"/>
    <col min="210" max="210" width="15.5714285714286" customWidth="1"/>
  </cols>
  <sheetData>
    <row r="1" s="37" customFormat="1" ht="18.75" customHeight="1" spans="1:14">
      <c r="A1" s="34" t="s">
        <v>194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customFormat="1" ht="18.75" customHeight="1" spans="1:14">
      <c r="A2" s="34" t="s">
        <v>195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customFormat="1" ht="17.1" customHeight="1" spans="1:14">
      <c r="A3" s="329" t="s">
        <v>196</v>
      </c>
      <c r="B3" s="330" t="s">
        <v>197</v>
      </c>
      <c r="C3" s="330" t="s">
        <v>198</v>
      </c>
      <c r="D3" s="330" t="s">
        <v>199</v>
      </c>
      <c r="E3" s="330" t="s">
        <v>200</v>
      </c>
      <c r="F3" s="330" t="s">
        <v>201</v>
      </c>
      <c r="G3" s="330" t="s">
        <v>202</v>
      </c>
      <c r="H3" s="330" t="s">
        <v>203</v>
      </c>
      <c r="I3" s="330" t="s">
        <v>204</v>
      </c>
      <c r="J3" s="330" t="s">
        <v>205</v>
      </c>
      <c r="K3" s="330" t="s">
        <v>206</v>
      </c>
      <c r="L3" s="330" t="s">
        <v>207</v>
      </c>
      <c r="M3" s="330" t="s">
        <v>208</v>
      </c>
      <c r="N3" s="330" t="s">
        <v>209</v>
      </c>
    </row>
    <row r="4" customFormat="1" ht="15.75" customHeight="1" spans="1:14">
      <c r="A4" s="329"/>
      <c r="B4" s="157">
        <f t="shared" ref="B4:N4" si="0">B5+B11+B12+B15+B16+B24</f>
        <v>1023890607.83</v>
      </c>
      <c r="C4" s="157">
        <f t="shared" si="0"/>
        <v>937449580.07</v>
      </c>
      <c r="D4" s="157">
        <f t="shared" si="0"/>
        <v>1018149765.34</v>
      </c>
      <c r="E4" s="157">
        <f t="shared" si="0"/>
        <v>732576280.64</v>
      </c>
      <c r="F4" s="157">
        <f t="shared" si="0"/>
        <v>736319245.44</v>
      </c>
      <c r="G4" s="157">
        <f t="shared" si="0"/>
        <v>856273156.44</v>
      </c>
      <c r="H4" s="157">
        <f t="shared" si="0"/>
        <v>745787649.89</v>
      </c>
      <c r="I4" s="157">
        <f t="shared" si="0"/>
        <v>713787704.77</v>
      </c>
      <c r="J4" s="157">
        <f t="shared" si="0"/>
        <v>781268242.66</v>
      </c>
      <c r="K4" s="157">
        <f t="shared" si="0"/>
        <v>713871990.309999</v>
      </c>
      <c r="L4" s="157">
        <f t="shared" si="0"/>
        <v>886291469.17</v>
      </c>
      <c r="M4" s="157">
        <f t="shared" si="0"/>
        <v>967264807.45</v>
      </c>
      <c r="N4" s="157">
        <f t="shared" si="0"/>
        <v>10112930500.01</v>
      </c>
    </row>
    <row r="5" customFormat="1" ht="15.75" customHeight="1" spans="1:14">
      <c r="A5" s="10" t="s">
        <v>210</v>
      </c>
      <c r="B5" s="157">
        <f t="shared" ref="B5:K5" si="1">SUM(B6:B10)</f>
        <v>515404643.25</v>
      </c>
      <c r="C5" s="157">
        <f t="shared" si="1"/>
        <v>532098188.59</v>
      </c>
      <c r="D5" s="157">
        <f t="shared" si="1"/>
        <v>356214077.05</v>
      </c>
      <c r="E5" s="157">
        <f t="shared" si="1"/>
        <v>358216294.88</v>
      </c>
      <c r="F5" s="157">
        <f t="shared" si="1"/>
        <v>373050943.05</v>
      </c>
      <c r="G5" s="157">
        <f t="shared" si="1"/>
        <v>462915083.27</v>
      </c>
      <c r="H5" s="157">
        <f t="shared" si="1"/>
        <v>377531875.36</v>
      </c>
      <c r="I5" s="157">
        <f t="shared" si="1"/>
        <v>363591912.62</v>
      </c>
      <c r="J5" s="157">
        <f t="shared" si="1"/>
        <v>375925941.3</v>
      </c>
      <c r="K5" s="157">
        <f t="shared" si="1"/>
        <v>400128071.62</v>
      </c>
      <c r="L5" s="157">
        <v>496854155.68</v>
      </c>
      <c r="M5" s="157">
        <f>SUM(M6:M10)</f>
        <v>460973111.81</v>
      </c>
      <c r="N5" s="157">
        <f>SUM(N6:N10)</f>
        <v>5072904298.48</v>
      </c>
    </row>
    <row r="6" customFormat="1" ht="15.75" customHeight="1" spans="1:14">
      <c r="A6" s="331" t="s">
        <v>211</v>
      </c>
      <c r="B6" s="332">
        <v>242140160.62</v>
      </c>
      <c r="C6" s="157">
        <v>249586874.93</v>
      </c>
      <c r="D6" s="332">
        <v>107858946.47</v>
      </c>
      <c r="E6" s="157">
        <v>105184197.77</v>
      </c>
      <c r="F6" s="332">
        <v>113893469.79</v>
      </c>
      <c r="G6" s="157">
        <v>99549143.74</v>
      </c>
      <c r="H6" s="109">
        <v>109277579.79</v>
      </c>
      <c r="I6" s="157">
        <v>97764247.59</v>
      </c>
      <c r="J6" s="109">
        <v>104014982.29</v>
      </c>
      <c r="K6" s="352">
        <v>107076873.25</v>
      </c>
      <c r="L6" s="109">
        <v>108083428.04</v>
      </c>
      <c r="M6" s="352">
        <v>115255824.11</v>
      </c>
      <c r="N6" s="333">
        <f t="shared" ref="N6:N11" si="2">SUM(B6:M6)</f>
        <v>1559685728.39</v>
      </c>
    </row>
    <row r="7" customFormat="1" ht="15.75" customHeight="1" spans="1:14">
      <c r="A7" s="331" t="s">
        <v>212</v>
      </c>
      <c r="B7" s="157">
        <v>183127249.24</v>
      </c>
      <c r="C7" s="157">
        <v>153304282.99</v>
      </c>
      <c r="D7" s="157">
        <v>165755734.72</v>
      </c>
      <c r="E7" s="157">
        <v>166403728.54</v>
      </c>
      <c r="F7" s="157">
        <v>169827703.82</v>
      </c>
      <c r="G7" s="157">
        <v>276490617.67</v>
      </c>
      <c r="H7" s="157">
        <v>179139886.38</v>
      </c>
      <c r="I7" s="157">
        <v>175954235.2</v>
      </c>
      <c r="J7" s="157">
        <v>174973977.71</v>
      </c>
      <c r="K7" s="157">
        <v>197536721.44</v>
      </c>
      <c r="L7" s="157">
        <v>294773187</v>
      </c>
      <c r="M7" s="157">
        <v>217948003.48</v>
      </c>
      <c r="N7" s="333">
        <f t="shared" si="2"/>
        <v>2355235328.19</v>
      </c>
    </row>
    <row r="8" customFormat="1" ht="15.75" customHeight="1" spans="1:14">
      <c r="A8" s="331" t="s">
        <v>213</v>
      </c>
      <c r="B8" s="332">
        <v>20432840.48</v>
      </c>
      <c r="C8" s="157">
        <v>22276781.89</v>
      </c>
      <c r="D8" s="332">
        <v>21597967.45</v>
      </c>
      <c r="E8" s="157">
        <v>24735135.94</v>
      </c>
      <c r="F8" s="332">
        <v>27365676.76</v>
      </c>
      <c r="G8" s="157">
        <v>25994447.19</v>
      </c>
      <c r="H8" s="157">
        <v>22957539.04</v>
      </c>
      <c r="I8" s="157">
        <v>24329688.82</v>
      </c>
      <c r="J8" s="157">
        <v>25947438.66</v>
      </c>
      <c r="K8" s="157">
        <v>31081137.7</v>
      </c>
      <c r="L8" s="157">
        <v>26808939.33</v>
      </c>
      <c r="M8" s="157">
        <v>38628226.81</v>
      </c>
      <c r="N8" s="333">
        <f t="shared" si="2"/>
        <v>312155820.07</v>
      </c>
    </row>
    <row r="9" customFormat="1" ht="15.75" customHeight="1" spans="1:14">
      <c r="A9" s="331" t="s">
        <v>214</v>
      </c>
      <c r="B9" s="157">
        <v>25806978.02</v>
      </c>
      <c r="C9" s="157">
        <v>37984421.64</v>
      </c>
      <c r="D9" s="157">
        <v>39682145.57</v>
      </c>
      <c r="E9" s="157">
        <v>40350327.88</v>
      </c>
      <c r="F9" s="157">
        <v>40542338.17</v>
      </c>
      <c r="G9" s="157">
        <v>41250011.28</v>
      </c>
      <c r="H9" s="157">
        <v>46114875.2</v>
      </c>
      <c r="I9" s="157">
        <v>46767035.33</v>
      </c>
      <c r="J9" s="157">
        <v>51886071.51</v>
      </c>
      <c r="K9" s="157">
        <v>44613746.74</v>
      </c>
      <c r="L9" s="157">
        <v>47908043.58</v>
      </c>
      <c r="M9" s="157">
        <v>65973309.59</v>
      </c>
      <c r="N9" s="333">
        <f t="shared" si="2"/>
        <v>528879304.51</v>
      </c>
    </row>
    <row r="10" customFormat="1" ht="15.75" customHeight="1" spans="1:14">
      <c r="A10" s="10" t="s">
        <v>215</v>
      </c>
      <c r="B10" s="157">
        <v>43897414.89</v>
      </c>
      <c r="C10" s="157">
        <v>68945827.14</v>
      </c>
      <c r="D10" s="157">
        <v>21319282.84</v>
      </c>
      <c r="E10" s="157">
        <v>21542904.75</v>
      </c>
      <c r="F10" s="157">
        <v>21421754.51</v>
      </c>
      <c r="G10" s="157">
        <v>19630863.39</v>
      </c>
      <c r="H10" s="157">
        <v>20041994.95</v>
      </c>
      <c r="I10" s="157">
        <v>18776705.68</v>
      </c>
      <c r="J10" s="157">
        <v>19103471.13</v>
      </c>
      <c r="K10" s="157">
        <v>19819592.49</v>
      </c>
      <c r="L10" s="157">
        <v>19280557.73</v>
      </c>
      <c r="M10" s="157">
        <v>23167747.82</v>
      </c>
      <c r="N10" s="333">
        <f t="shared" si="2"/>
        <v>316948117.32</v>
      </c>
    </row>
    <row r="11" customFormat="1" ht="14.25" customHeight="1" spans="1:14">
      <c r="A11" s="331" t="s">
        <v>216</v>
      </c>
      <c r="B11" s="332">
        <v>29455015.45</v>
      </c>
      <c r="C11" s="332">
        <v>29538933.23</v>
      </c>
      <c r="D11" s="332">
        <v>29946825.67</v>
      </c>
      <c r="E11" s="332">
        <v>25923479.48</v>
      </c>
      <c r="F11" s="332">
        <v>35203519.18</v>
      </c>
      <c r="G11" s="332">
        <v>30872348.23</v>
      </c>
      <c r="H11" s="332">
        <v>31624584.57</v>
      </c>
      <c r="I11" s="332">
        <v>34134928.58</v>
      </c>
      <c r="J11" s="332">
        <v>33637068.35</v>
      </c>
      <c r="K11" s="332">
        <v>31067363.33</v>
      </c>
      <c r="L11" s="332">
        <v>28816354.92</v>
      </c>
      <c r="M11" s="332">
        <v>56871164.77</v>
      </c>
      <c r="N11" s="333">
        <f t="shared" si="2"/>
        <v>397091585.76</v>
      </c>
    </row>
    <row r="12" customFormat="1" ht="15.75" customHeight="1" spans="1:14">
      <c r="A12" s="331" t="s">
        <v>217</v>
      </c>
      <c r="B12" s="333">
        <f t="shared" ref="B12:K12" si="3">SUM(B13:B14)</f>
        <v>33972615.18</v>
      </c>
      <c r="C12" s="333">
        <f t="shared" si="3"/>
        <v>46290968.79</v>
      </c>
      <c r="D12" s="333">
        <f t="shared" si="3"/>
        <v>42949794.64</v>
      </c>
      <c r="E12" s="333">
        <f t="shared" si="3"/>
        <v>43575794.24</v>
      </c>
      <c r="F12" s="333">
        <f t="shared" si="3"/>
        <v>43961540.25</v>
      </c>
      <c r="G12" s="333">
        <f t="shared" si="3"/>
        <v>104871669.5</v>
      </c>
      <c r="H12" s="333">
        <f t="shared" si="3"/>
        <v>35940746.25</v>
      </c>
      <c r="I12" s="333">
        <f t="shared" si="3"/>
        <v>50226727.55</v>
      </c>
      <c r="J12" s="333">
        <f t="shared" si="3"/>
        <v>97436357.54</v>
      </c>
      <c r="K12" s="333">
        <f t="shared" si="3"/>
        <v>38104979.81</v>
      </c>
      <c r="L12" s="333">
        <v>95959163.46</v>
      </c>
      <c r="M12" s="333">
        <f>SUM(M13:M14)</f>
        <v>38927980.33</v>
      </c>
      <c r="N12" s="333">
        <f>SUM(N13:N14)</f>
        <v>672218337.54</v>
      </c>
    </row>
    <row r="13" customFormat="1" ht="15" customHeight="1" spans="1:14">
      <c r="A13" s="10" t="s">
        <v>218</v>
      </c>
      <c r="B13" s="157">
        <v>33866339.49</v>
      </c>
      <c r="C13" s="20">
        <v>46199555.48</v>
      </c>
      <c r="D13" s="157">
        <v>42853897.24</v>
      </c>
      <c r="E13" s="20">
        <v>43484372.35</v>
      </c>
      <c r="F13" s="157">
        <v>43872625.05</v>
      </c>
      <c r="G13" s="20">
        <v>34786669.27</v>
      </c>
      <c r="H13" s="157">
        <v>35830344.34</v>
      </c>
      <c r="I13" s="20">
        <v>50118166.56</v>
      </c>
      <c r="J13" s="157">
        <v>38997151.33</v>
      </c>
      <c r="K13" s="20">
        <v>37219535.64</v>
      </c>
      <c r="L13" s="157">
        <v>52567596.83</v>
      </c>
      <c r="M13" s="20">
        <v>38773849.71</v>
      </c>
      <c r="N13" s="333">
        <f t="shared" ref="N13:N15" si="4">SUM(B13:M13)</f>
        <v>498570103.29</v>
      </c>
    </row>
    <row r="14" customFormat="1" ht="15.75" customHeight="1" spans="1:14">
      <c r="A14" s="10" t="s">
        <v>219</v>
      </c>
      <c r="B14" s="332">
        <v>106275.689999998</v>
      </c>
      <c r="C14" s="157">
        <v>91413.3100000024</v>
      </c>
      <c r="D14" s="332">
        <v>95897.3999999985</v>
      </c>
      <c r="E14" s="157">
        <v>91421.8900000006</v>
      </c>
      <c r="F14" s="332">
        <v>88915.200000003</v>
      </c>
      <c r="G14" s="157">
        <v>70085000.23</v>
      </c>
      <c r="H14" s="332">
        <v>110401.909999996</v>
      </c>
      <c r="I14" s="157">
        <v>108560.989999995</v>
      </c>
      <c r="J14" s="157">
        <v>58439206.21</v>
      </c>
      <c r="K14" s="157">
        <v>885444.170000002</v>
      </c>
      <c r="L14" s="157">
        <v>43391566.63</v>
      </c>
      <c r="M14" s="157">
        <v>154130.619999997</v>
      </c>
      <c r="N14" s="333">
        <f t="shared" si="4"/>
        <v>173648234.25</v>
      </c>
    </row>
    <row r="15" customFormat="1" ht="15.75" customHeight="1" spans="1:14">
      <c r="A15" s="331" t="s">
        <v>220</v>
      </c>
      <c r="B15" s="157">
        <v>4515119.81</v>
      </c>
      <c r="C15" s="332">
        <v>3160468.21</v>
      </c>
      <c r="D15" s="157">
        <v>3761390.37</v>
      </c>
      <c r="E15" s="332">
        <v>3484549.54</v>
      </c>
      <c r="F15" s="157">
        <v>4145412.82</v>
      </c>
      <c r="G15" s="332">
        <v>4230574</v>
      </c>
      <c r="H15" s="157">
        <v>4480949.01</v>
      </c>
      <c r="I15" s="332">
        <v>3790957.14</v>
      </c>
      <c r="J15" s="157">
        <v>3977876.56</v>
      </c>
      <c r="K15" s="157">
        <v>3486493.55</v>
      </c>
      <c r="L15" s="157">
        <v>3419512.34</v>
      </c>
      <c r="M15" s="157">
        <v>4650201.25</v>
      </c>
      <c r="N15" s="333">
        <f t="shared" si="4"/>
        <v>47103504.6</v>
      </c>
    </row>
    <row r="16" customFormat="1" ht="15.75" customHeight="1" spans="1:14">
      <c r="A16" s="331" t="s">
        <v>221</v>
      </c>
      <c r="B16" s="157">
        <f t="shared" ref="B16:K16" si="5">SUM(B17:B23)</f>
        <v>411134729.71</v>
      </c>
      <c r="C16" s="157">
        <f t="shared" si="5"/>
        <v>303367628.8</v>
      </c>
      <c r="D16" s="157">
        <f t="shared" si="5"/>
        <v>273390635.78</v>
      </c>
      <c r="E16" s="157">
        <f t="shared" si="5"/>
        <v>282687144.86</v>
      </c>
      <c r="F16" s="157">
        <f t="shared" si="5"/>
        <v>261609196.75</v>
      </c>
      <c r="G16" s="157">
        <f t="shared" si="5"/>
        <v>204625046.02</v>
      </c>
      <c r="H16" s="157">
        <f t="shared" si="5"/>
        <v>279579541.24</v>
      </c>
      <c r="I16" s="157">
        <f t="shared" si="5"/>
        <v>225562134.88</v>
      </c>
      <c r="J16" s="157">
        <f t="shared" si="5"/>
        <v>267375713.67</v>
      </c>
      <c r="K16" s="157">
        <f t="shared" si="5"/>
        <v>233000999.729999</v>
      </c>
      <c r="L16" s="157">
        <v>206759896.56</v>
      </c>
      <c r="M16" s="157">
        <f>SUM(M17:M23)</f>
        <v>343073069.59</v>
      </c>
      <c r="N16" s="157">
        <f>SUM(N17:N23)</f>
        <v>3292165737.59</v>
      </c>
    </row>
    <row r="17" customFormat="1" ht="15.75" customHeight="1" spans="1:14">
      <c r="A17" s="331" t="s">
        <v>222</v>
      </c>
      <c r="B17" s="334">
        <v>11619055.89</v>
      </c>
      <c r="C17" s="157">
        <v>15591431.97</v>
      </c>
      <c r="D17" s="334">
        <v>10267675.22</v>
      </c>
      <c r="E17" s="157">
        <v>10433710.11</v>
      </c>
      <c r="F17" s="334">
        <v>13309676.61</v>
      </c>
      <c r="G17" s="157">
        <v>13670866.55</v>
      </c>
      <c r="H17" s="334">
        <v>14368935.6</v>
      </c>
      <c r="I17" s="157">
        <v>11072060.46</v>
      </c>
      <c r="J17" s="334">
        <v>14050879.74</v>
      </c>
      <c r="K17" s="157">
        <v>9423431.52</v>
      </c>
      <c r="L17" s="334">
        <v>12809644.84</v>
      </c>
      <c r="M17" s="157">
        <v>20628301.36</v>
      </c>
      <c r="N17" s="333">
        <f t="shared" ref="N17:N24" si="6">SUM(B17:M17)</f>
        <v>157245669.87</v>
      </c>
    </row>
    <row r="18" customFormat="1" ht="15.75" customHeight="1" spans="1:14">
      <c r="A18" s="331" t="s">
        <v>223</v>
      </c>
      <c r="B18" s="157">
        <v>90854589.66</v>
      </c>
      <c r="C18" s="334">
        <v>96656034.81</v>
      </c>
      <c r="D18" s="157">
        <v>98756805.52</v>
      </c>
      <c r="E18" s="334">
        <v>106363834.34</v>
      </c>
      <c r="F18" s="157">
        <v>98462227.24</v>
      </c>
      <c r="G18" s="334">
        <v>74634518.58</v>
      </c>
      <c r="H18" s="157">
        <v>135135132.54</v>
      </c>
      <c r="I18" s="334">
        <v>99713325.96</v>
      </c>
      <c r="J18" s="157">
        <v>120402422.72</v>
      </c>
      <c r="K18" s="334">
        <v>99218162</v>
      </c>
      <c r="L18" s="157">
        <v>91411248.18</v>
      </c>
      <c r="M18" s="334">
        <v>143304139.41</v>
      </c>
      <c r="N18" s="333">
        <f t="shared" si="6"/>
        <v>1254912440.96</v>
      </c>
    </row>
    <row r="19" customFormat="1" ht="15.75" customHeight="1" spans="1:14">
      <c r="A19" s="331" t="s">
        <v>224</v>
      </c>
      <c r="B19" s="157">
        <v>194726085.04</v>
      </c>
      <c r="C19" s="157">
        <v>81486607.51</v>
      </c>
      <c r="D19" s="157">
        <v>58848274.24</v>
      </c>
      <c r="E19" s="157">
        <v>51684083</v>
      </c>
      <c r="F19" s="157">
        <v>46702983.33</v>
      </c>
      <c r="G19" s="157">
        <v>13158404.18</v>
      </c>
      <c r="H19" s="157">
        <v>15829300.21</v>
      </c>
      <c r="I19" s="157">
        <v>14922685.2</v>
      </c>
      <c r="J19" s="157">
        <v>15021402.49</v>
      </c>
      <c r="K19" s="157">
        <v>14099722.18</v>
      </c>
      <c r="L19" s="157">
        <v>10506418.89</v>
      </c>
      <c r="M19" s="157">
        <v>20591489.65</v>
      </c>
      <c r="N19" s="333">
        <f t="shared" si="6"/>
        <v>537577455.92</v>
      </c>
    </row>
    <row r="20" customFormat="1" ht="15.75" customHeight="1" spans="1:14">
      <c r="A20" s="331" t="s">
        <v>225</v>
      </c>
      <c r="B20" s="157">
        <v>33879.11</v>
      </c>
      <c r="C20" s="157">
        <v>13239.94</v>
      </c>
      <c r="D20" s="157">
        <v>16906.39</v>
      </c>
      <c r="E20" s="157">
        <v>26992.33</v>
      </c>
      <c r="F20" s="157">
        <v>8523.48</v>
      </c>
      <c r="G20" s="157">
        <v>18525.33</v>
      </c>
      <c r="H20" s="157">
        <v>4039.22</v>
      </c>
      <c r="I20" s="157">
        <v>11810.16</v>
      </c>
      <c r="J20" s="157">
        <v>112466.3</v>
      </c>
      <c r="K20" s="157">
        <v>571223.54</v>
      </c>
      <c r="L20" s="157">
        <v>47450.38</v>
      </c>
      <c r="M20" s="157">
        <v>45924.68</v>
      </c>
      <c r="N20" s="333">
        <f t="shared" si="6"/>
        <v>910980.86</v>
      </c>
    </row>
    <row r="21" customFormat="1" ht="15.75" customHeight="1" spans="1:14">
      <c r="A21" s="331" t="s">
        <v>226</v>
      </c>
      <c r="B21" s="157">
        <v>573146.01</v>
      </c>
      <c r="C21" s="157">
        <v>665450.81</v>
      </c>
      <c r="D21" s="157">
        <v>767630.01</v>
      </c>
      <c r="E21" s="157">
        <v>817681.61</v>
      </c>
      <c r="F21" s="157">
        <v>648807.58</v>
      </c>
      <c r="G21" s="157">
        <v>835248.64</v>
      </c>
      <c r="H21" s="157">
        <v>771640.4</v>
      </c>
      <c r="I21" s="157">
        <v>681654.91</v>
      </c>
      <c r="J21" s="157">
        <v>829890.8</v>
      </c>
      <c r="K21" s="157">
        <v>826815.55</v>
      </c>
      <c r="L21" s="157">
        <v>760937.73</v>
      </c>
      <c r="M21" s="157">
        <v>874077.28</v>
      </c>
      <c r="N21" s="333">
        <f t="shared" si="6"/>
        <v>9052981.33</v>
      </c>
    </row>
    <row r="22" customFormat="1" ht="15.75" customHeight="1" spans="1:14">
      <c r="A22" s="331" t="s">
        <v>227</v>
      </c>
      <c r="B22" s="334">
        <v>52282867.74</v>
      </c>
      <c r="C22" s="334">
        <v>44851603.4</v>
      </c>
      <c r="D22" s="334">
        <v>42805319.4</v>
      </c>
      <c r="E22" s="334">
        <v>45508814.7</v>
      </c>
      <c r="F22" s="334">
        <v>41926545.34</v>
      </c>
      <c r="G22" s="334">
        <v>31676682.17</v>
      </c>
      <c r="H22" s="334">
        <v>49528554.67</v>
      </c>
      <c r="I22" s="334">
        <v>38848053.6</v>
      </c>
      <c r="J22" s="334">
        <v>45372132.38</v>
      </c>
      <c r="K22" s="334">
        <v>38571356.23</v>
      </c>
      <c r="L22" s="334">
        <v>36682571.09</v>
      </c>
      <c r="M22" s="334">
        <v>59771118.59</v>
      </c>
      <c r="N22" s="333">
        <f t="shared" si="6"/>
        <v>527825619.31</v>
      </c>
    </row>
    <row r="23" customFormat="1" ht="15.75" customHeight="1" spans="1:14">
      <c r="A23" s="331" t="s">
        <v>228</v>
      </c>
      <c r="B23" s="157">
        <v>61045106.26</v>
      </c>
      <c r="C23" s="157">
        <v>64103260.36</v>
      </c>
      <c r="D23" s="157">
        <v>61928025</v>
      </c>
      <c r="E23" s="157">
        <v>67852028.77</v>
      </c>
      <c r="F23" s="157">
        <v>60550433.17</v>
      </c>
      <c r="G23" s="157">
        <v>70630800.57</v>
      </c>
      <c r="H23" s="157">
        <v>63941938.6</v>
      </c>
      <c r="I23" s="157">
        <v>60312544.59</v>
      </c>
      <c r="J23" s="157">
        <v>71586519.24</v>
      </c>
      <c r="K23" s="157">
        <v>70290288.7099995</v>
      </c>
      <c r="L23" s="157">
        <v>54541625.45</v>
      </c>
      <c r="M23" s="157">
        <v>97858018.62</v>
      </c>
      <c r="N23" s="333">
        <f t="shared" si="6"/>
        <v>804640589.34</v>
      </c>
    </row>
    <row r="24" customFormat="1" ht="15.75" customHeight="1" spans="1:14">
      <c r="A24" s="331" t="s">
        <v>229</v>
      </c>
      <c r="B24" s="332">
        <v>29408484.43</v>
      </c>
      <c r="C24" s="332">
        <v>22993392.45</v>
      </c>
      <c r="D24" s="332">
        <v>311887041.83</v>
      </c>
      <c r="E24" s="332">
        <v>18689017.64</v>
      </c>
      <c r="F24" s="332">
        <v>18348633.39</v>
      </c>
      <c r="G24" s="332">
        <v>48758435.42</v>
      </c>
      <c r="H24" s="332">
        <v>16629953.46</v>
      </c>
      <c r="I24" s="332">
        <v>36481044</v>
      </c>
      <c r="J24" s="332">
        <v>2915285.24</v>
      </c>
      <c r="K24" s="332">
        <v>8084082.27</v>
      </c>
      <c r="L24" s="332">
        <v>54482386.21</v>
      </c>
      <c r="M24" s="332">
        <v>62769279.7</v>
      </c>
      <c r="N24" s="333">
        <f t="shared" si="6"/>
        <v>631447036.04</v>
      </c>
    </row>
    <row r="25" customFormat="1" ht="15.75" customHeight="1" spans="1:14">
      <c r="A25" s="335" t="s">
        <v>230</v>
      </c>
      <c r="B25" s="157">
        <f t="shared" ref="B25:K25" si="7">SUM(B26:B29)</f>
        <v>111592283.13</v>
      </c>
      <c r="C25" s="157">
        <f t="shared" si="7"/>
        <v>100725739.92</v>
      </c>
      <c r="D25" s="157">
        <f t="shared" si="7"/>
        <v>93463856.18</v>
      </c>
      <c r="E25" s="157">
        <f t="shared" si="7"/>
        <v>92867436.15</v>
      </c>
      <c r="F25" s="157">
        <f t="shared" si="7"/>
        <v>85571683.47</v>
      </c>
      <c r="G25" s="157">
        <f t="shared" si="7"/>
        <v>76479905.3</v>
      </c>
      <c r="H25" s="157">
        <f t="shared" si="7"/>
        <v>85114222.22</v>
      </c>
      <c r="I25" s="157">
        <f t="shared" si="7"/>
        <v>95885569.69</v>
      </c>
      <c r="J25" s="157">
        <f t="shared" si="7"/>
        <v>85474630.35</v>
      </c>
      <c r="K25" s="157">
        <f t="shared" si="7"/>
        <v>79679585.33</v>
      </c>
      <c r="L25" s="157">
        <v>99534906.56</v>
      </c>
      <c r="M25" s="157">
        <f>SUM(M26:M29)</f>
        <v>121242942.79</v>
      </c>
      <c r="N25" s="157">
        <f>SUM(N26:N29)</f>
        <v>1127632761.09</v>
      </c>
    </row>
    <row r="26" customFormat="1" ht="16.5" customHeight="1" spans="1:14">
      <c r="A26" s="331" t="s">
        <v>231</v>
      </c>
      <c r="B26" s="157">
        <v>20567748.11</v>
      </c>
      <c r="C26" s="332">
        <v>20038735.95</v>
      </c>
      <c r="D26" s="157">
        <v>20733110.65</v>
      </c>
      <c r="E26" s="332">
        <v>19864746.13</v>
      </c>
      <c r="F26" s="157">
        <v>21574337.8</v>
      </c>
      <c r="G26" s="332">
        <v>20907004.24</v>
      </c>
      <c r="H26" s="157">
        <v>22791346.27</v>
      </c>
      <c r="I26" s="332">
        <v>24550081.99</v>
      </c>
      <c r="J26" s="157">
        <v>23909169.06</v>
      </c>
      <c r="K26" s="332">
        <v>22175037.45</v>
      </c>
      <c r="L26" s="157">
        <v>22173871.68</v>
      </c>
      <c r="M26" s="332">
        <v>44606266.85</v>
      </c>
      <c r="N26" s="333">
        <f t="shared" ref="N26:N29" si="8">SUM(B26:M26)</f>
        <v>283891456.18</v>
      </c>
    </row>
    <row r="27" customFormat="1" ht="16.5" customHeight="1" spans="1:14">
      <c r="A27" s="336" t="s">
        <v>232</v>
      </c>
      <c r="B27" s="332">
        <v>5944288.31</v>
      </c>
      <c r="C27" s="332">
        <v>6555818.31</v>
      </c>
      <c r="D27" s="332">
        <v>6885516.57</v>
      </c>
      <c r="E27" s="332">
        <v>6446792.75</v>
      </c>
      <c r="F27" s="332">
        <v>90750.1</v>
      </c>
      <c r="G27" s="332">
        <v>13348409.59</v>
      </c>
      <c r="H27" s="332">
        <v>7358411.54</v>
      </c>
      <c r="I27" s="332">
        <v>5982928.91</v>
      </c>
      <c r="J27" s="332">
        <v>6294034.77</v>
      </c>
      <c r="K27" s="332">
        <v>5933635.54</v>
      </c>
      <c r="L27" s="332">
        <v>10504148.5</v>
      </c>
      <c r="M27" s="332">
        <v>16944743.28</v>
      </c>
      <c r="N27" s="333">
        <f t="shared" si="8"/>
        <v>92289478.17</v>
      </c>
    </row>
    <row r="28" customFormat="1" ht="16.5" customHeight="1" spans="1:14">
      <c r="A28" s="337" t="s">
        <v>233</v>
      </c>
      <c r="B28" s="332">
        <v>25518895.67</v>
      </c>
      <c r="C28" s="332">
        <v>35248632.73</v>
      </c>
      <c r="D28" s="332">
        <v>32113770.77</v>
      </c>
      <c r="E28" s="332">
        <v>32690637.1</v>
      </c>
      <c r="F28" s="332">
        <v>32080152.03</v>
      </c>
      <c r="G28" s="332">
        <v>21760978.89</v>
      </c>
      <c r="H28" s="332">
        <v>22938029.74</v>
      </c>
      <c r="I28" s="332">
        <v>40072251.57</v>
      </c>
      <c r="J28" s="332">
        <v>26210275.62</v>
      </c>
      <c r="K28" s="332">
        <v>26743041.47</v>
      </c>
      <c r="L28" s="332">
        <v>43749746.49</v>
      </c>
      <c r="M28" s="332">
        <v>23837101.58</v>
      </c>
      <c r="N28" s="333">
        <f t="shared" si="8"/>
        <v>362963513.66</v>
      </c>
    </row>
    <row r="29" customFormat="1" ht="16.5" customHeight="1" spans="1:14">
      <c r="A29" s="331" t="s">
        <v>234</v>
      </c>
      <c r="B29" s="157">
        <v>59561351.04</v>
      </c>
      <c r="C29" s="157">
        <v>38882552.93</v>
      </c>
      <c r="D29" s="157">
        <v>33731458.19</v>
      </c>
      <c r="E29" s="157">
        <v>33865260.17</v>
      </c>
      <c r="F29" s="157">
        <v>31826443.54</v>
      </c>
      <c r="G29" s="157">
        <v>20463512.58</v>
      </c>
      <c r="H29" s="109">
        <v>32026434.67</v>
      </c>
      <c r="I29" s="157">
        <v>25280307.22</v>
      </c>
      <c r="J29" s="109">
        <v>29061150.9</v>
      </c>
      <c r="K29" s="157">
        <v>24827870.87</v>
      </c>
      <c r="L29" s="109">
        <v>23107139.89</v>
      </c>
      <c r="M29" s="157">
        <v>35854831.08</v>
      </c>
      <c r="N29" s="333">
        <f t="shared" si="8"/>
        <v>388488313.08</v>
      </c>
    </row>
    <row r="30" customFormat="1" ht="20.1" customHeight="1" spans="1:14">
      <c r="A30" s="335" t="s">
        <v>235</v>
      </c>
      <c r="B30" s="157">
        <f t="shared" ref="B30:K30" si="9">B4-B25</f>
        <v>912298324.7</v>
      </c>
      <c r="C30" s="157">
        <f t="shared" si="9"/>
        <v>836723840.15</v>
      </c>
      <c r="D30" s="157">
        <f t="shared" si="9"/>
        <v>924685909.16</v>
      </c>
      <c r="E30" s="157">
        <f t="shared" si="9"/>
        <v>639708844.49</v>
      </c>
      <c r="F30" s="157">
        <f t="shared" si="9"/>
        <v>650747561.97</v>
      </c>
      <c r="G30" s="157">
        <f t="shared" si="9"/>
        <v>779793251.14</v>
      </c>
      <c r="H30" s="157">
        <f t="shared" si="9"/>
        <v>660673427.67</v>
      </c>
      <c r="I30" s="157">
        <f t="shared" si="9"/>
        <v>617902135.08</v>
      </c>
      <c r="J30" s="157">
        <f t="shared" si="9"/>
        <v>695793612.31</v>
      </c>
      <c r="K30" s="157">
        <f t="shared" si="9"/>
        <v>634192404.979999</v>
      </c>
      <c r="L30" s="157">
        <v>786756562.61</v>
      </c>
      <c r="M30" s="157">
        <f>M4-M25</f>
        <v>846021864.66</v>
      </c>
      <c r="N30" s="157">
        <f>N4-N25</f>
        <v>8985297738.92</v>
      </c>
    </row>
    <row r="31" customFormat="1" ht="45" customHeight="1" spans="1:14">
      <c r="A31" s="156" t="s">
        <v>236</v>
      </c>
      <c r="B31" s="157">
        <v>350000</v>
      </c>
      <c r="C31" s="157">
        <v>504212</v>
      </c>
      <c r="D31" s="157">
        <v>0</v>
      </c>
      <c r="E31" s="157">
        <v>0</v>
      </c>
      <c r="F31" s="157">
        <v>0</v>
      </c>
      <c r="G31" s="157">
        <v>0</v>
      </c>
      <c r="H31" s="157">
        <v>1000000</v>
      </c>
      <c r="I31" s="157">
        <v>1150000</v>
      </c>
      <c r="J31" s="157">
        <v>2050000</v>
      </c>
      <c r="K31" s="157">
        <v>2395000</v>
      </c>
      <c r="L31" s="157">
        <v>1450000</v>
      </c>
      <c r="M31" s="157">
        <v>4511397</v>
      </c>
      <c r="N31" s="333">
        <f t="shared" ref="N31:N36" si="10">SUM(B31:M31)</f>
        <v>13410609</v>
      </c>
    </row>
    <row r="32" customFormat="1" ht="44.25" customHeight="1" spans="1:14">
      <c r="A32" s="338" t="s">
        <v>237</v>
      </c>
      <c r="B32" s="157">
        <f t="shared" ref="B32:K32" si="11">B30-B31</f>
        <v>911948324.7</v>
      </c>
      <c r="C32" s="157">
        <f t="shared" si="11"/>
        <v>836219628.15</v>
      </c>
      <c r="D32" s="157">
        <f t="shared" si="11"/>
        <v>924685909.16</v>
      </c>
      <c r="E32" s="157">
        <f t="shared" si="11"/>
        <v>639708844.49</v>
      </c>
      <c r="F32" s="157">
        <f t="shared" si="11"/>
        <v>650747561.97</v>
      </c>
      <c r="G32" s="157">
        <f t="shared" si="11"/>
        <v>779793251.14</v>
      </c>
      <c r="H32" s="157">
        <f t="shared" si="11"/>
        <v>659673427.67</v>
      </c>
      <c r="I32" s="157">
        <f t="shared" si="11"/>
        <v>616752135.08</v>
      </c>
      <c r="J32" s="157">
        <f t="shared" si="11"/>
        <v>693743612.31</v>
      </c>
      <c r="K32" s="157">
        <f t="shared" si="11"/>
        <v>631797404.979999</v>
      </c>
      <c r="L32" s="157">
        <v>785306562.61</v>
      </c>
      <c r="M32" s="157">
        <f>M30-M31</f>
        <v>841510467.66</v>
      </c>
      <c r="N32" s="157">
        <f>N30-N31</f>
        <v>8971887129.92</v>
      </c>
    </row>
    <row r="33" customFormat="1" ht="46.5" customHeight="1" spans="1:14">
      <c r="A33" s="339" t="s">
        <v>238</v>
      </c>
      <c r="B33" s="157">
        <v>0</v>
      </c>
      <c r="C33" s="157">
        <v>0</v>
      </c>
      <c r="D33" s="157">
        <v>0</v>
      </c>
      <c r="E33" s="157">
        <v>0</v>
      </c>
      <c r="F33" s="157">
        <v>0</v>
      </c>
      <c r="G33" s="157">
        <v>0</v>
      </c>
      <c r="H33" s="157">
        <v>0</v>
      </c>
      <c r="I33" s="157">
        <v>0</v>
      </c>
      <c r="J33" s="157">
        <v>0</v>
      </c>
      <c r="K33" s="157">
        <v>0</v>
      </c>
      <c r="L33" s="157">
        <v>0</v>
      </c>
      <c r="M33" s="157">
        <v>2200000</v>
      </c>
      <c r="N33" s="333">
        <f t="shared" si="10"/>
        <v>2200000</v>
      </c>
    </row>
    <row r="34" customFormat="1" ht="70.5" customHeight="1" spans="1:14">
      <c r="A34" s="339" t="s">
        <v>239</v>
      </c>
      <c r="B34" s="157">
        <v>2255748</v>
      </c>
      <c r="C34" s="157">
        <v>2255748</v>
      </c>
      <c r="D34" s="157">
        <v>2255748</v>
      </c>
      <c r="E34" s="157">
        <v>2255748</v>
      </c>
      <c r="F34" s="157">
        <v>2255748</v>
      </c>
      <c r="G34" s="157">
        <v>2258784</v>
      </c>
      <c r="H34" s="157">
        <v>2252712</v>
      </c>
      <c r="I34" s="157">
        <v>2252712</v>
      </c>
      <c r="J34" s="157">
        <v>2252712</v>
      </c>
      <c r="K34" s="157">
        <v>2252712</v>
      </c>
      <c r="L34" s="157">
        <v>2252712</v>
      </c>
      <c r="M34" s="157">
        <v>4505424</v>
      </c>
      <c r="N34" s="333">
        <f t="shared" si="10"/>
        <v>29306508</v>
      </c>
    </row>
    <row r="35" customFormat="1" ht="37.5" customHeight="1" spans="1:14">
      <c r="A35" s="340" t="s">
        <v>240</v>
      </c>
      <c r="B35" s="341"/>
      <c r="C35" s="157"/>
      <c r="D35" s="341"/>
      <c r="E35" s="157"/>
      <c r="F35" s="341"/>
      <c r="G35" s="157"/>
      <c r="H35" s="341"/>
      <c r="I35" s="157"/>
      <c r="J35" s="341"/>
      <c r="K35" s="157"/>
      <c r="L35" s="341">
        <v>0</v>
      </c>
      <c r="M35" s="157">
        <v>0</v>
      </c>
      <c r="N35" s="353">
        <f t="shared" si="10"/>
        <v>0</v>
      </c>
    </row>
    <row r="36" customFormat="1" ht="45.75" customHeight="1" spans="1:14">
      <c r="A36" s="342" t="s">
        <v>241</v>
      </c>
      <c r="B36" s="343">
        <f t="shared" ref="B36:M36" si="12">B32-B33-B34-B35</f>
        <v>909692576.7</v>
      </c>
      <c r="C36" s="344">
        <f t="shared" si="12"/>
        <v>833963880.15</v>
      </c>
      <c r="D36" s="343">
        <f t="shared" si="12"/>
        <v>922430161.16</v>
      </c>
      <c r="E36" s="344">
        <f t="shared" si="12"/>
        <v>637453096.49</v>
      </c>
      <c r="F36" s="343">
        <f t="shared" si="12"/>
        <v>648491813.97</v>
      </c>
      <c r="G36" s="344">
        <f t="shared" si="12"/>
        <v>777534467.14</v>
      </c>
      <c r="H36" s="343">
        <f t="shared" si="12"/>
        <v>657420715.67</v>
      </c>
      <c r="I36" s="344">
        <f t="shared" si="12"/>
        <v>614499423.08</v>
      </c>
      <c r="J36" s="343">
        <f t="shared" si="12"/>
        <v>691490900.31</v>
      </c>
      <c r="K36" s="344">
        <f t="shared" si="12"/>
        <v>629544692.979999</v>
      </c>
      <c r="L36" s="344">
        <f t="shared" si="12"/>
        <v>783053850.61</v>
      </c>
      <c r="M36" s="344">
        <f t="shared" si="12"/>
        <v>834805043.66</v>
      </c>
      <c r="N36" s="354">
        <f t="shared" si="10"/>
        <v>8940380621.92</v>
      </c>
    </row>
    <row r="37" customFormat="1" ht="27.95" customHeight="1" spans="1:14">
      <c r="A37" s="330" t="s">
        <v>242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55" t="s">
        <v>243</v>
      </c>
    </row>
    <row r="38" customFormat="1" ht="18.75" customHeight="1" spans="1:14">
      <c r="A38" s="346" t="s">
        <v>244</v>
      </c>
      <c r="B38" s="347">
        <f t="shared" ref="B38:M38" si="13">B4-B29</f>
        <v>964329256.79</v>
      </c>
      <c r="C38" s="347">
        <f t="shared" si="13"/>
        <v>898567027.14</v>
      </c>
      <c r="D38" s="347">
        <f t="shared" si="13"/>
        <v>984418307.15</v>
      </c>
      <c r="E38" s="347">
        <f t="shared" si="13"/>
        <v>698711020.47</v>
      </c>
      <c r="F38" s="347">
        <f t="shared" si="13"/>
        <v>704492801.9</v>
      </c>
      <c r="G38" s="347">
        <f t="shared" si="13"/>
        <v>835809643.86</v>
      </c>
      <c r="H38" s="347">
        <f t="shared" si="13"/>
        <v>713761215.22</v>
      </c>
      <c r="I38" s="347">
        <f t="shared" si="13"/>
        <v>688507397.55</v>
      </c>
      <c r="J38" s="347">
        <f t="shared" si="13"/>
        <v>752207091.76</v>
      </c>
      <c r="K38" s="347">
        <f t="shared" si="13"/>
        <v>689044119.439999</v>
      </c>
      <c r="L38" s="347">
        <f t="shared" si="13"/>
        <v>863184329.28</v>
      </c>
      <c r="M38" s="347">
        <f t="shared" si="13"/>
        <v>931409976.37</v>
      </c>
      <c r="N38" s="348">
        <f>SUM(B38:M38)</f>
        <v>9724442186.93</v>
      </c>
    </row>
    <row r="39" customFormat="1" ht="18.75" customHeight="1" spans="1:14">
      <c r="A39" s="346" t="s">
        <v>245</v>
      </c>
      <c r="B39" s="348">
        <v>560816826.35</v>
      </c>
      <c r="C39" s="348">
        <v>670537744.82</v>
      </c>
      <c r="D39" s="349">
        <v>936071410.42</v>
      </c>
      <c r="E39" s="348">
        <v>697892845.5</v>
      </c>
      <c r="F39" s="349">
        <v>666950225.36</v>
      </c>
      <c r="G39" s="349">
        <v>689800117.74</v>
      </c>
      <c r="H39" s="349">
        <v>851157332.06</v>
      </c>
      <c r="I39" s="349">
        <v>680111788.5</v>
      </c>
      <c r="J39" s="349">
        <v>654255495.28</v>
      </c>
      <c r="K39" s="46">
        <v>738783759.59</v>
      </c>
      <c r="L39" s="349">
        <v>693354926.01</v>
      </c>
      <c r="M39" s="46">
        <v>923660084.55</v>
      </c>
      <c r="N39" s="348">
        <f>SUM(B39:M39)</f>
        <v>8763392556.18</v>
      </c>
    </row>
    <row r="40" customFormat="1" ht="22.5" customHeight="1" spans="1:14">
      <c r="A40" s="350" t="s">
        <v>243</v>
      </c>
      <c r="B40" s="351"/>
      <c r="C40" s="351"/>
      <c r="D40" s="351"/>
      <c r="E40" s="345"/>
      <c r="F40" s="345"/>
      <c r="G40" s="345"/>
      <c r="H40" s="345"/>
      <c r="I40" s="356"/>
      <c r="J40" s="356"/>
      <c r="K40" s="356"/>
      <c r="L40" s="356"/>
      <c r="M40" s="356"/>
      <c r="N40" s="355">
        <f>N39/N38*100</f>
        <v>90.1171747204</v>
      </c>
    </row>
    <row r="42" customFormat="1" ht="15" spans="1:14">
      <c r="A42" s="36" t="s">
        <v>86</v>
      </c>
      <c r="B42" s="5"/>
      <c r="C42" s="41" t="s">
        <v>87</v>
      </c>
      <c r="D42" s="41"/>
      <c r="E42" s="41"/>
      <c r="F42" s="5"/>
      <c r="G42" s="41" t="s">
        <v>90</v>
      </c>
      <c r="H42" s="41"/>
      <c r="I42" s="41"/>
      <c r="J42" s="5"/>
      <c r="K42" s="41" t="s">
        <v>91</v>
      </c>
      <c r="L42" s="41"/>
      <c r="M42" s="41"/>
      <c r="N42" s="44"/>
    </row>
    <row r="43" customFormat="1" spans="1:14">
      <c r="A43" s="42" t="s">
        <v>88</v>
      </c>
      <c r="B43" s="44"/>
      <c r="C43" s="43" t="s">
        <v>89</v>
      </c>
      <c r="D43" s="43"/>
      <c r="E43" s="43"/>
      <c r="F43" s="44"/>
      <c r="G43" s="43" t="s">
        <v>92</v>
      </c>
      <c r="H43" s="43"/>
      <c r="I43" s="43"/>
      <c r="J43" s="171"/>
      <c r="K43" s="48" t="s">
        <v>93</v>
      </c>
      <c r="L43" s="48"/>
      <c r="M43" s="48"/>
      <c r="N43" s="171"/>
    </row>
    <row r="44" customFormat="1" spans="2:14">
      <c r="B44" s="44"/>
      <c r="C44" s="44"/>
      <c r="D44" s="44"/>
      <c r="E44" s="44"/>
      <c r="F44" s="44"/>
      <c r="G44" s="44"/>
      <c r="H44" s="44"/>
      <c r="I44" s="44"/>
      <c r="J44" s="44"/>
      <c r="K44" s="43" t="s">
        <v>94</v>
      </c>
      <c r="L44" s="43"/>
      <c r="M44" s="43"/>
      <c r="N44" s="44"/>
    </row>
    <row r="45" customFormat="1" spans="2:14">
      <c r="B45" s="44"/>
      <c r="C45" s="44"/>
      <c r="D45" s="44"/>
      <c r="E45" s="44"/>
      <c r="F45" s="44"/>
      <c r="G45" s="46"/>
      <c r="H45" s="46"/>
      <c r="I45" s="44"/>
      <c r="J45" s="46"/>
      <c r="K45" s="44"/>
      <c r="L45" s="357"/>
      <c r="M45" s="46"/>
      <c r="N45" s="46"/>
    </row>
    <row r="46" customFormat="1" spans="2:14">
      <c r="B46" s="44"/>
      <c r="C46" s="44"/>
      <c r="D46" s="44"/>
      <c r="E46" s="44"/>
      <c r="F46" s="44"/>
      <c r="G46" s="44"/>
      <c r="H46" s="44"/>
      <c r="I46" s="44"/>
      <c r="J46" s="46"/>
      <c r="K46" s="44"/>
      <c r="L46" s="46"/>
      <c r="M46" s="46"/>
      <c r="N46" s="44"/>
    </row>
    <row r="47" customFormat="1" spans="2:14">
      <c r="B47" s="44"/>
      <c r="C47" s="44"/>
      <c r="D47" s="44"/>
      <c r="E47" s="44"/>
      <c r="F47" s="44"/>
      <c r="G47" s="44"/>
      <c r="H47" s="44"/>
      <c r="I47" s="46"/>
      <c r="J47" s="46"/>
      <c r="K47" s="44"/>
      <c r="L47" s="46"/>
      <c r="M47" s="46"/>
      <c r="N47" s="46"/>
    </row>
    <row r="48" customFormat="1" spans="2:14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357"/>
      <c r="M48" s="357"/>
      <c r="N48" s="44"/>
    </row>
    <row r="50" customFormat="1" spans="2:14">
      <c r="B50" s="44"/>
      <c r="C50" s="44"/>
      <c r="D50" s="44"/>
      <c r="E50" s="44"/>
      <c r="F50" s="44"/>
      <c r="G50" s="44"/>
      <c r="H50" s="44"/>
      <c r="I50" s="46"/>
      <c r="J50" s="46"/>
      <c r="K50" s="44"/>
      <c r="L50" s="44"/>
      <c r="M50" s="44"/>
      <c r="N50" s="44"/>
    </row>
    <row r="52" customFormat="1" spans="2:14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6"/>
      <c r="M52" s="44"/>
      <c r="N52" s="44"/>
    </row>
  </sheetData>
  <mergeCells count="8">
    <mergeCell ref="C42:E42"/>
    <mergeCell ref="G42:I42"/>
    <mergeCell ref="K42:M42"/>
    <mergeCell ref="C43:E43"/>
    <mergeCell ref="G43:I43"/>
    <mergeCell ref="K43:M43"/>
    <mergeCell ref="K44:M44"/>
    <mergeCell ref="A3:A4"/>
  </mergeCells>
  <printOptions horizontalCentered="1"/>
  <pageMargins left="0.357638888888889" right="0.357638888888889" top="0.409027777777778" bottom="0.409027777777778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workbookViewId="0">
      <selection activeCell="A150" sqref="A150:E151"/>
    </sheetView>
  </sheetViews>
  <sheetFormatPr defaultColWidth="9" defaultRowHeight="12.75"/>
  <cols>
    <col min="1" max="1" width="46" customWidth="1"/>
    <col min="2" max="3" width="20.5714285714286" customWidth="1"/>
    <col min="4" max="4" width="21" customWidth="1"/>
    <col min="5" max="5" width="20" customWidth="1"/>
    <col min="6" max="6" width="14.8571428571429" customWidth="1"/>
    <col min="7" max="7" width="17.7142857142857" customWidth="1"/>
    <col min="8" max="8" width="30.8571428571429" customWidth="1"/>
    <col min="9" max="9" width="18.5714285714286" customWidth="1"/>
    <col min="10" max="10" width="9.14285714285714" customWidth="1"/>
  </cols>
  <sheetData>
    <row r="1" ht="15" customHeight="1" spans="1:5">
      <c r="A1" s="268" t="s">
        <v>246</v>
      </c>
      <c r="B1" s="269"/>
      <c r="C1" s="269"/>
      <c r="D1" s="269"/>
      <c r="E1" s="270"/>
    </row>
    <row r="2" ht="15" customHeight="1" spans="1:5">
      <c r="A2" s="271" t="s">
        <v>247</v>
      </c>
      <c r="B2" s="272"/>
      <c r="C2" s="272"/>
      <c r="D2" s="272"/>
      <c r="E2" s="273"/>
    </row>
    <row r="3" ht="24" customHeight="1" spans="1:5">
      <c r="A3" s="9" t="s">
        <v>248</v>
      </c>
      <c r="B3" s="9"/>
      <c r="C3" s="9"/>
      <c r="D3" s="274" t="s">
        <v>249</v>
      </c>
      <c r="E3" s="9"/>
    </row>
    <row r="4" ht="42.75" customHeight="1" spans="1:5">
      <c r="A4" s="9"/>
      <c r="B4" s="9"/>
      <c r="C4" s="9"/>
      <c r="D4" s="274" t="s">
        <v>250</v>
      </c>
      <c r="E4" s="9" t="s">
        <v>251</v>
      </c>
    </row>
    <row r="5" ht="18" customHeight="1" spans="1:8">
      <c r="A5" s="275" t="s">
        <v>252</v>
      </c>
      <c r="B5" s="275"/>
      <c r="C5" s="276"/>
      <c r="D5" s="277">
        <f>D6+D24</f>
        <v>1273111468</v>
      </c>
      <c r="E5" s="277">
        <f>E6+E24</f>
        <v>1329029184.09</v>
      </c>
      <c r="F5" s="278"/>
      <c r="G5" s="279"/>
      <c r="H5" s="280"/>
    </row>
    <row r="6" ht="17.1" customHeight="1" spans="1:8">
      <c r="A6" s="275" t="s">
        <v>253</v>
      </c>
      <c r="B6" s="275"/>
      <c r="C6" s="276"/>
      <c r="D6" s="281">
        <f>D7+D11+D15+D19+D20</f>
        <v>1273111468</v>
      </c>
      <c r="E6" s="281">
        <f>E7+E11+E15+E19+E20</f>
        <v>1316228330.97</v>
      </c>
      <c r="F6" s="282"/>
      <c r="G6" s="279"/>
      <c r="H6" s="280"/>
    </row>
    <row r="7" ht="15" customHeight="1" spans="1:8">
      <c r="A7" s="275" t="s">
        <v>254</v>
      </c>
      <c r="B7" s="275"/>
      <c r="C7" s="276"/>
      <c r="D7" s="281">
        <f>SUM(D8:D10)</f>
        <v>159004936</v>
      </c>
      <c r="E7" s="281">
        <f>SUM(E8:E10)</f>
        <v>166854092.3</v>
      </c>
      <c r="F7" s="282"/>
      <c r="G7" s="279"/>
      <c r="H7" s="280"/>
    </row>
    <row r="8" ht="12.95" customHeight="1" spans="1:8">
      <c r="A8" s="275" t="s">
        <v>255</v>
      </c>
      <c r="B8" s="275"/>
      <c r="C8" s="276"/>
      <c r="D8" s="283">
        <v>131354936</v>
      </c>
      <c r="E8" s="277">
        <v>135756818.48</v>
      </c>
      <c r="F8" s="282"/>
      <c r="G8" s="279"/>
      <c r="H8" s="280"/>
    </row>
    <row r="9" ht="12.95" customHeight="1" spans="1:8">
      <c r="A9" s="275" t="s">
        <v>256</v>
      </c>
      <c r="B9" s="275"/>
      <c r="C9" s="276"/>
      <c r="D9" s="283">
        <v>24300000</v>
      </c>
      <c r="E9" s="277">
        <v>27169039.19</v>
      </c>
      <c r="F9" s="282"/>
      <c r="G9" s="279"/>
      <c r="H9" s="280"/>
    </row>
    <row r="10" ht="12.95" customHeight="1" spans="1:8">
      <c r="A10" s="275" t="s">
        <v>257</v>
      </c>
      <c r="B10" s="275"/>
      <c r="C10" s="276"/>
      <c r="D10" s="283">
        <v>3350000</v>
      </c>
      <c r="E10" s="277">
        <v>3928234.63</v>
      </c>
      <c r="F10" s="282"/>
      <c r="G10" s="279"/>
      <c r="H10" s="280"/>
    </row>
    <row r="11" ht="15" customHeight="1" spans="1:8">
      <c r="A11" s="275" t="s">
        <v>258</v>
      </c>
      <c r="B11" s="275"/>
      <c r="C11" s="276"/>
      <c r="D11" s="281">
        <f>SUM(D12:D14)</f>
        <v>315086832</v>
      </c>
      <c r="E11" s="281">
        <f>SUM(E12:E14)</f>
        <v>290566212.01</v>
      </c>
      <c r="F11" s="282"/>
      <c r="G11" s="279"/>
      <c r="H11" s="280"/>
    </row>
    <row r="12" ht="12.95" customHeight="1" spans="1:8">
      <c r="A12" s="275" t="s">
        <v>255</v>
      </c>
      <c r="B12" s="275"/>
      <c r="C12" s="276"/>
      <c r="D12" s="283">
        <v>315086832</v>
      </c>
      <c r="E12" s="277">
        <v>290566212.01</v>
      </c>
      <c r="F12" s="282"/>
      <c r="G12" s="279"/>
      <c r="H12" s="280"/>
    </row>
    <row r="13" ht="12.95" customHeight="1" spans="1:8">
      <c r="A13" s="275" t="s">
        <v>256</v>
      </c>
      <c r="B13" s="275"/>
      <c r="C13" s="276"/>
      <c r="D13" s="281">
        <v>0</v>
      </c>
      <c r="E13" s="281">
        <v>0</v>
      </c>
      <c r="F13" s="282"/>
      <c r="G13" s="279"/>
      <c r="H13" s="280"/>
    </row>
    <row r="14" ht="12.95" customHeight="1" spans="1:8">
      <c r="A14" s="275" t="s">
        <v>257</v>
      </c>
      <c r="B14" s="275"/>
      <c r="C14" s="276"/>
      <c r="D14" s="281">
        <v>0</v>
      </c>
      <c r="E14" s="281">
        <v>0</v>
      </c>
      <c r="F14" s="282"/>
      <c r="G14" s="279"/>
      <c r="H14" s="280"/>
    </row>
    <row r="15" ht="15" customHeight="1" spans="1:8">
      <c r="A15" s="275" t="s">
        <v>259</v>
      </c>
      <c r="B15" s="275"/>
      <c r="C15" s="276"/>
      <c r="D15" s="281">
        <f>SUM(D16:D18)</f>
        <v>240021700</v>
      </c>
      <c r="E15" s="281">
        <f>SUM(E16:E18)</f>
        <v>353029829.05</v>
      </c>
      <c r="F15" s="282"/>
      <c r="G15" s="279"/>
      <c r="H15" s="280"/>
    </row>
    <row r="16" ht="12.95" customHeight="1" spans="1:8">
      <c r="A16" s="275" t="s">
        <v>260</v>
      </c>
      <c r="B16" s="275"/>
      <c r="C16" s="276"/>
      <c r="D16" s="283">
        <v>21700</v>
      </c>
      <c r="E16" s="277">
        <v>42951.92</v>
      </c>
      <c r="F16" s="282"/>
      <c r="G16" s="279"/>
      <c r="H16" s="280"/>
    </row>
    <row r="17" ht="12.95" customHeight="1" spans="1:8">
      <c r="A17" s="275" t="s">
        <v>261</v>
      </c>
      <c r="B17" s="275"/>
      <c r="C17" s="276"/>
      <c r="D17" s="283">
        <v>240000000</v>
      </c>
      <c r="E17" s="277">
        <v>352986877.13</v>
      </c>
      <c r="F17" s="282"/>
      <c r="G17" s="279"/>
      <c r="H17" s="280"/>
    </row>
    <row r="18" ht="12.95" customHeight="1" spans="1:8">
      <c r="A18" s="275" t="s">
        <v>262</v>
      </c>
      <c r="B18" s="275"/>
      <c r="C18" s="276"/>
      <c r="D18" s="283">
        <v>0</v>
      </c>
      <c r="E18" s="283">
        <v>0</v>
      </c>
      <c r="F18" s="282"/>
      <c r="G18" s="279"/>
      <c r="H18" s="280"/>
    </row>
    <row r="19" ht="15" customHeight="1" spans="1:8">
      <c r="A19" s="275" t="s">
        <v>220</v>
      </c>
      <c r="B19" s="275"/>
      <c r="C19" s="276"/>
      <c r="D19" s="283">
        <v>175000</v>
      </c>
      <c r="E19" s="277">
        <v>178681.27</v>
      </c>
      <c r="F19" s="282"/>
      <c r="G19" s="279"/>
      <c r="H19" s="280"/>
    </row>
    <row r="20" ht="15" customHeight="1" spans="1:8">
      <c r="A20" s="275" t="s">
        <v>229</v>
      </c>
      <c r="B20" s="275"/>
      <c r="C20" s="276"/>
      <c r="D20" s="281">
        <f>SUM(D21:D23)</f>
        <v>558823000</v>
      </c>
      <c r="E20" s="281">
        <f>SUM(E21:E23)</f>
        <v>505599516.34</v>
      </c>
      <c r="F20" s="282"/>
      <c r="G20" s="279"/>
      <c r="H20" s="280"/>
    </row>
    <row r="21" ht="12.95" customHeight="1" spans="1:8">
      <c r="A21" s="275" t="s">
        <v>263</v>
      </c>
      <c r="B21" s="275"/>
      <c r="C21" s="276"/>
      <c r="D21" s="283">
        <v>43060000</v>
      </c>
      <c r="E21" s="277">
        <v>52918611.4</v>
      </c>
      <c r="F21" s="282"/>
      <c r="G21" s="279"/>
      <c r="H21" s="280"/>
    </row>
    <row r="22" ht="12.95" customHeight="1" spans="1:8">
      <c r="A22" s="275" t="s">
        <v>264</v>
      </c>
      <c r="B22" s="275"/>
      <c r="C22" s="276"/>
      <c r="D22" s="283">
        <v>515543000</v>
      </c>
      <c r="E22" s="277">
        <v>437368316.49</v>
      </c>
      <c r="F22" s="282"/>
      <c r="G22" s="279"/>
      <c r="H22" s="280"/>
    </row>
    <row r="23" ht="12.95" customHeight="1" spans="1:8">
      <c r="A23" s="275" t="s">
        <v>39</v>
      </c>
      <c r="B23" s="275"/>
      <c r="C23" s="276"/>
      <c r="D23" s="283">
        <v>220000</v>
      </c>
      <c r="E23" s="277">
        <v>15312588.45</v>
      </c>
      <c r="F23" s="282"/>
      <c r="G23" s="279"/>
      <c r="H23" s="280"/>
    </row>
    <row r="24" ht="17.1" customHeight="1" spans="1:8">
      <c r="A24" s="275" t="s">
        <v>265</v>
      </c>
      <c r="B24" s="275"/>
      <c r="C24" s="276"/>
      <c r="D24" s="281">
        <f>SUM(D25:D27)</f>
        <v>0</v>
      </c>
      <c r="E24" s="281">
        <f>SUM(E25:E27)</f>
        <v>12800853.12</v>
      </c>
      <c r="F24" s="282"/>
      <c r="G24" s="279"/>
      <c r="H24" s="280"/>
    </row>
    <row r="25" ht="15" customHeight="1" spans="1:8">
      <c r="A25" s="275" t="s">
        <v>266</v>
      </c>
      <c r="B25" s="275"/>
      <c r="C25" s="276"/>
      <c r="D25" s="281">
        <v>0</v>
      </c>
      <c r="E25" s="281">
        <v>0</v>
      </c>
      <c r="F25" s="282"/>
      <c r="G25" s="279"/>
      <c r="H25" s="280"/>
    </row>
    <row r="26" ht="15" customHeight="1" spans="1:8">
      <c r="A26" s="275" t="s">
        <v>267</v>
      </c>
      <c r="B26" s="275"/>
      <c r="C26" s="276"/>
      <c r="D26" s="281">
        <v>0</v>
      </c>
      <c r="E26" s="281">
        <v>12800853.12</v>
      </c>
      <c r="F26" s="282"/>
      <c r="G26" s="279"/>
      <c r="H26" s="280"/>
    </row>
    <row r="27" ht="15" customHeight="1" spans="1:8">
      <c r="A27" s="275" t="s">
        <v>268</v>
      </c>
      <c r="B27" s="275"/>
      <c r="C27" s="276"/>
      <c r="D27" s="281">
        <v>0</v>
      </c>
      <c r="E27" s="281">
        <v>0</v>
      </c>
      <c r="F27" s="282"/>
      <c r="G27" s="279"/>
      <c r="H27" s="280"/>
    </row>
    <row r="28" ht="17.1" customHeight="1" spans="1:8">
      <c r="A28" s="275" t="s">
        <v>269</v>
      </c>
      <c r="B28" s="275"/>
      <c r="C28" s="276"/>
      <c r="D28" s="281">
        <f>D6+D24-D22</f>
        <v>757568468</v>
      </c>
      <c r="E28" s="281">
        <f>E6+E24-E22</f>
        <v>891660867.6</v>
      </c>
      <c r="G28" s="284"/>
      <c r="H28" s="284"/>
    </row>
    <row r="29" ht="18" customHeight="1" spans="1:7">
      <c r="A29" s="285"/>
      <c r="B29" s="9" t="s">
        <v>270</v>
      </c>
      <c r="C29" s="9"/>
      <c r="D29" s="9"/>
      <c r="E29" s="9"/>
      <c r="G29" s="286"/>
    </row>
    <row r="30" ht="62.25" customHeight="1" spans="1:6">
      <c r="A30" s="9" t="s">
        <v>271</v>
      </c>
      <c r="B30" s="9" t="s">
        <v>272</v>
      </c>
      <c r="C30" s="9" t="s">
        <v>273</v>
      </c>
      <c r="D30" s="9" t="s">
        <v>274</v>
      </c>
      <c r="E30" s="9" t="s">
        <v>275</v>
      </c>
      <c r="F30" s="95" t="s">
        <v>276</v>
      </c>
    </row>
    <row r="31" ht="17.1" customHeight="1" spans="1:6">
      <c r="A31" s="10" t="s">
        <v>277</v>
      </c>
      <c r="B31" s="8"/>
      <c r="C31" s="8"/>
      <c r="D31" s="8"/>
      <c r="E31" s="8"/>
      <c r="F31" s="287"/>
    </row>
    <row r="32" ht="15" customHeight="1" spans="1:8">
      <c r="A32" s="10" t="s">
        <v>278</v>
      </c>
      <c r="B32" s="281">
        <f t="shared" ref="B32:F32" si="0">SUM(B33:B34)</f>
        <v>808080000</v>
      </c>
      <c r="C32" s="281">
        <f t="shared" si="0"/>
        <v>708340912.16</v>
      </c>
      <c r="D32" s="281">
        <f t="shared" si="0"/>
        <v>708340912.16</v>
      </c>
      <c r="E32" s="281">
        <f t="shared" si="0"/>
        <v>708340164.86</v>
      </c>
      <c r="F32" s="281">
        <f t="shared" si="0"/>
        <v>0</v>
      </c>
      <c r="G32" s="46"/>
      <c r="H32" s="46"/>
    </row>
    <row r="33" ht="12.95" customHeight="1" spans="1:8">
      <c r="A33" s="10" t="s">
        <v>279</v>
      </c>
      <c r="B33" s="283">
        <v>675500000</v>
      </c>
      <c r="C33" s="277">
        <v>579299852.78</v>
      </c>
      <c r="D33" s="277">
        <v>579299852.78</v>
      </c>
      <c r="E33" s="277">
        <v>579299105.48</v>
      </c>
      <c r="F33" s="157">
        <f>C33-D33</f>
        <v>0</v>
      </c>
      <c r="G33" s="46"/>
      <c r="H33" s="46"/>
    </row>
    <row r="34" ht="12.95" customHeight="1" spans="1:8">
      <c r="A34" s="10" t="s">
        <v>280</v>
      </c>
      <c r="B34" s="283">
        <v>132580000</v>
      </c>
      <c r="C34" s="277">
        <v>129041059.38</v>
      </c>
      <c r="D34" s="277">
        <v>129041059.38</v>
      </c>
      <c r="E34" s="277">
        <v>129041059.38</v>
      </c>
      <c r="F34" s="277">
        <f t="shared" ref="F33:F37" si="1">C34-D34</f>
        <v>0</v>
      </c>
      <c r="G34" s="46"/>
      <c r="H34" s="46"/>
    </row>
    <row r="35" ht="15" customHeight="1" spans="1:8">
      <c r="A35" s="10" t="s">
        <v>281</v>
      </c>
      <c r="B35" s="281">
        <f t="shared" ref="B35:F35" si="2">SUM(B36:B37)</f>
        <v>13203600</v>
      </c>
      <c r="C35" s="281">
        <f t="shared" si="2"/>
        <v>10034016.71</v>
      </c>
      <c r="D35" s="281">
        <f t="shared" si="2"/>
        <v>7809306.47</v>
      </c>
      <c r="E35" s="281">
        <f t="shared" si="2"/>
        <v>7808545.47</v>
      </c>
      <c r="F35" s="281">
        <f t="shared" si="2"/>
        <v>2224710.24</v>
      </c>
      <c r="G35" s="46"/>
      <c r="H35" s="46"/>
    </row>
    <row r="36" ht="12.95" customHeight="1" spans="1:8">
      <c r="A36" s="10" t="s">
        <v>282</v>
      </c>
      <c r="B36" s="283">
        <v>100000</v>
      </c>
      <c r="C36" s="283">
        <v>19115.19</v>
      </c>
      <c r="D36" s="283">
        <v>14358.79</v>
      </c>
      <c r="E36" s="283">
        <v>14358.79</v>
      </c>
      <c r="F36" s="277">
        <f t="shared" si="1"/>
        <v>4756.4</v>
      </c>
      <c r="G36" s="46"/>
      <c r="H36" s="46"/>
    </row>
    <row r="37" ht="12.95" customHeight="1" spans="1:8">
      <c r="A37" s="10" t="s">
        <v>283</v>
      </c>
      <c r="B37" s="283">
        <v>13103600</v>
      </c>
      <c r="C37" s="277">
        <v>10014901.52</v>
      </c>
      <c r="D37" s="277">
        <v>7794947.68</v>
      </c>
      <c r="E37" s="277">
        <v>7794186.68</v>
      </c>
      <c r="F37" s="277">
        <f t="shared" si="1"/>
        <v>2219953.84</v>
      </c>
      <c r="G37" s="46"/>
      <c r="H37" s="46"/>
    </row>
    <row r="38" ht="27.75" customHeight="1" spans="1:8">
      <c r="A38" s="10" t="s">
        <v>284</v>
      </c>
      <c r="B38" s="281">
        <f t="shared" ref="B38:F38" si="3">B32+B35</f>
        <v>821283600</v>
      </c>
      <c r="C38" s="281">
        <f t="shared" si="3"/>
        <v>718374928.87</v>
      </c>
      <c r="D38" s="281">
        <f t="shared" si="3"/>
        <v>716150218.63</v>
      </c>
      <c r="E38" s="281">
        <f t="shared" si="3"/>
        <v>716148710.33</v>
      </c>
      <c r="F38" s="281">
        <f t="shared" si="3"/>
        <v>2224710.24</v>
      </c>
      <c r="G38" s="46"/>
      <c r="H38" s="46"/>
    </row>
    <row r="39" ht="33" customHeight="1" spans="1:8">
      <c r="A39" s="10" t="s">
        <v>285</v>
      </c>
      <c r="B39" s="281">
        <f>D28-B38</f>
        <v>-63715132</v>
      </c>
      <c r="C39" s="281">
        <f>E28-C38</f>
        <v>173285938.73</v>
      </c>
      <c r="D39" s="281">
        <f>E28-D38</f>
        <v>175510648.97</v>
      </c>
      <c r="E39" s="281">
        <f>E28-E38</f>
        <v>175512157.27</v>
      </c>
      <c r="F39" s="46"/>
      <c r="G39" s="46"/>
      <c r="H39" s="46"/>
    </row>
    <row r="40" ht="7.5" customHeight="1" spans="1:5">
      <c r="A40" s="5"/>
      <c r="B40" s="5"/>
      <c r="C40" s="5"/>
      <c r="D40" s="5"/>
      <c r="E40" s="5"/>
    </row>
    <row r="41" ht="25.5" customHeight="1" spans="1:5">
      <c r="A41" s="9" t="s">
        <v>286</v>
      </c>
      <c r="B41" s="9"/>
      <c r="C41" s="9" t="s">
        <v>287</v>
      </c>
      <c r="D41" s="9"/>
      <c r="E41" s="5"/>
    </row>
    <row r="42" ht="9" customHeight="1" spans="1:5">
      <c r="A42" s="9"/>
      <c r="B42" s="9"/>
      <c r="C42" s="152"/>
      <c r="D42" s="152"/>
      <c r="E42" s="5"/>
    </row>
    <row r="43" ht="15" customHeight="1" spans="1:7">
      <c r="A43" s="275" t="s">
        <v>286</v>
      </c>
      <c r="B43" s="276"/>
      <c r="C43" s="288"/>
      <c r="D43" s="289"/>
      <c r="E43" s="284"/>
      <c r="F43" s="290"/>
      <c r="G43" s="284"/>
    </row>
    <row r="44" ht="12.95" customHeight="1" spans="1:7">
      <c r="A44" s="275" t="s">
        <v>288</v>
      </c>
      <c r="B44" s="276"/>
      <c r="C44" s="291">
        <v>451827868</v>
      </c>
      <c r="D44" s="291"/>
      <c r="E44" s="292"/>
      <c r="G44" s="279"/>
    </row>
    <row r="45" ht="8.25" customHeight="1" spans="1:5">
      <c r="A45" s="5"/>
      <c r="B45" s="5"/>
      <c r="C45" s="5"/>
      <c r="D45" s="5"/>
      <c r="E45" s="5"/>
    </row>
    <row r="46" ht="15" spans="1:7">
      <c r="A46" s="9" t="s">
        <v>289</v>
      </c>
      <c r="B46" s="9"/>
      <c r="C46" s="293" t="s">
        <v>290</v>
      </c>
      <c r="D46" s="294"/>
      <c r="E46" s="5"/>
      <c r="G46" s="284"/>
    </row>
    <row r="47" ht="18.75" customHeight="1" spans="1:5">
      <c r="A47" s="9"/>
      <c r="B47" s="9"/>
      <c r="C47" s="295"/>
      <c r="D47" s="296"/>
      <c r="E47" s="5"/>
    </row>
    <row r="48" ht="17.1" customHeight="1" spans="1:5">
      <c r="A48" s="275" t="s">
        <v>289</v>
      </c>
      <c r="B48" s="275"/>
      <c r="C48" s="297">
        <f>SUM(C49:C52)</f>
        <v>437368316.49</v>
      </c>
      <c r="D48" s="297"/>
      <c r="E48" s="5"/>
    </row>
    <row r="49" ht="12.95" customHeight="1" spans="1:5">
      <c r="A49" s="275" t="s">
        <v>291</v>
      </c>
      <c r="B49" s="275"/>
      <c r="C49" s="291">
        <v>0</v>
      </c>
      <c r="D49" s="291"/>
      <c r="E49" s="5"/>
    </row>
    <row r="50" ht="12.95" customHeight="1" spans="1:7">
      <c r="A50" s="275" t="s">
        <v>292</v>
      </c>
      <c r="B50" s="275"/>
      <c r="C50" s="291">
        <v>437368316.49</v>
      </c>
      <c r="D50" s="291"/>
      <c r="E50" s="5"/>
      <c r="G50" s="46"/>
    </row>
    <row r="51" ht="12.95" customHeight="1" spans="1:5">
      <c r="A51" s="275" t="s">
        <v>293</v>
      </c>
      <c r="B51" s="275"/>
      <c r="C51" s="291">
        <v>0</v>
      </c>
      <c r="D51" s="291"/>
      <c r="E51" s="5"/>
    </row>
    <row r="52" ht="12.95" customHeight="1" spans="1:5">
      <c r="A52" s="275" t="s">
        <v>294</v>
      </c>
      <c r="B52" s="275"/>
      <c r="C52" s="291">
        <v>0</v>
      </c>
      <c r="D52" s="291"/>
      <c r="E52" s="5"/>
    </row>
    <row r="53" ht="8.25" customHeight="1" spans="1:5">
      <c r="A53" s="5"/>
      <c r="B53" s="5"/>
      <c r="C53" s="5"/>
      <c r="D53" s="5"/>
      <c r="E53" s="5"/>
    </row>
    <row r="54" ht="15" spans="1:5">
      <c r="A54" s="9" t="s">
        <v>295</v>
      </c>
      <c r="B54" s="9"/>
      <c r="C54" s="293" t="s">
        <v>296</v>
      </c>
      <c r="D54" s="294"/>
      <c r="E54" s="5"/>
    </row>
    <row r="55" ht="15" spans="1:5">
      <c r="A55" s="9"/>
      <c r="B55" s="9"/>
      <c r="C55" s="295"/>
      <c r="D55" s="296"/>
      <c r="E55" s="5"/>
    </row>
    <row r="56" ht="15" customHeight="1" spans="1:5">
      <c r="A56" s="275" t="s">
        <v>295</v>
      </c>
      <c r="B56" s="275"/>
      <c r="C56" s="297">
        <f>SUM(C57:C59)</f>
        <v>11568907358.92</v>
      </c>
      <c r="D56" s="297"/>
      <c r="E56" s="284"/>
    </row>
    <row r="57" ht="12.95" customHeight="1" spans="1:7">
      <c r="A57" s="275" t="s">
        <v>297</v>
      </c>
      <c r="B57" s="275"/>
      <c r="C57" s="291">
        <v>326602286.56</v>
      </c>
      <c r="D57" s="291"/>
      <c r="E57" s="284"/>
      <c r="G57" s="46"/>
    </row>
    <row r="58" ht="12.95" customHeight="1" spans="1:7">
      <c r="A58" s="275" t="s">
        <v>298</v>
      </c>
      <c r="B58" s="275"/>
      <c r="C58" s="291">
        <v>2073281489.83</v>
      </c>
      <c r="D58" s="291"/>
      <c r="E58" s="284"/>
      <c r="G58" s="46"/>
    </row>
    <row r="59" ht="12.95" customHeight="1" spans="1:7">
      <c r="A59" s="276" t="s">
        <v>299</v>
      </c>
      <c r="B59" s="298"/>
      <c r="C59" s="291">
        <v>9169023582.53</v>
      </c>
      <c r="D59" s="291"/>
      <c r="E59" s="279"/>
      <c r="G59" s="46"/>
    </row>
    <row r="60" ht="15" spans="1:5">
      <c r="A60" s="275"/>
      <c r="B60" s="275"/>
      <c r="C60" s="5"/>
      <c r="D60" s="5"/>
      <c r="E60" s="5"/>
    </row>
    <row r="61" ht="15" spans="1:5">
      <c r="A61" s="9" t="s">
        <v>300</v>
      </c>
      <c r="B61" s="9" t="s">
        <v>249</v>
      </c>
      <c r="C61" s="9"/>
      <c r="D61" s="5"/>
      <c r="E61" s="5"/>
    </row>
    <row r="62" ht="45" spans="1:5">
      <c r="A62" s="8"/>
      <c r="B62" s="9" t="s">
        <v>250</v>
      </c>
      <c r="C62" s="9" t="s">
        <v>251</v>
      </c>
      <c r="D62" s="5"/>
      <c r="E62" s="5"/>
    </row>
    <row r="63" ht="17.1" customHeight="1" spans="1:5">
      <c r="A63" s="10" t="s">
        <v>252</v>
      </c>
      <c r="B63" s="8"/>
      <c r="C63" s="8"/>
      <c r="D63" s="5"/>
      <c r="E63" s="5"/>
    </row>
    <row r="64" ht="15" customHeight="1" spans="1:6">
      <c r="A64" s="10" t="s">
        <v>301</v>
      </c>
      <c r="B64" s="281">
        <f>B65+B69+B73+B77+B78</f>
        <v>354957452</v>
      </c>
      <c r="C64" s="281">
        <f>C65+C69+C73+C77+C78</f>
        <v>341656690.33</v>
      </c>
      <c r="D64" s="5"/>
      <c r="E64" s="46"/>
      <c r="F64" s="47"/>
    </row>
    <row r="65" ht="15" customHeight="1" spans="1:6">
      <c r="A65" s="10" t="s">
        <v>254</v>
      </c>
      <c r="B65" s="281">
        <f>SUM(B66:B68)</f>
        <v>118932000</v>
      </c>
      <c r="C65" s="281">
        <f>SUM(C66:C68)</f>
        <v>116946955.91</v>
      </c>
      <c r="D65" s="5"/>
      <c r="E65" s="46"/>
      <c r="F65" s="47"/>
    </row>
    <row r="66" ht="12.95" customHeight="1" spans="1:6">
      <c r="A66" s="10" t="s">
        <v>255</v>
      </c>
      <c r="B66" s="283">
        <v>93137000</v>
      </c>
      <c r="C66" s="277">
        <v>77179202.81</v>
      </c>
      <c r="D66" s="5"/>
      <c r="E66" s="46"/>
      <c r="F66" s="47"/>
    </row>
    <row r="67" ht="12.95" customHeight="1" spans="1:6">
      <c r="A67" s="10" t="s">
        <v>256</v>
      </c>
      <c r="B67" s="283">
        <v>24500000</v>
      </c>
      <c r="C67" s="277">
        <v>38158178.87</v>
      </c>
      <c r="D67" s="5"/>
      <c r="E67" s="46"/>
      <c r="F67" s="47"/>
    </row>
    <row r="68" ht="12.95" customHeight="1" spans="1:6">
      <c r="A68" s="10" t="s">
        <v>257</v>
      </c>
      <c r="B68" s="283">
        <v>1295000</v>
      </c>
      <c r="C68" s="277">
        <v>1609574.23</v>
      </c>
      <c r="D68" s="5"/>
      <c r="E68" s="46"/>
      <c r="F68" s="47"/>
    </row>
    <row r="69" ht="15" customHeight="1" spans="1:6">
      <c r="A69" s="10" t="s">
        <v>258</v>
      </c>
      <c r="B69" s="281">
        <f>SUM(B70:B72)</f>
        <v>183276452</v>
      </c>
      <c r="C69" s="281">
        <f>SUM(C70:C72)</f>
        <v>152261874.21</v>
      </c>
      <c r="D69" s="5"/>
      <c r="E69" s="46"/>
      <c r="F69" s="47"/>
    </row>
    <row r="70" ht="12.95" customHeight="1" spans="1:6">
      <c r="A70" s="10" t="s">
        <v>255</v>
      </c>
      <c r="B70" s="283">
        <v>183276452</v>
      </c>
      <c r="C70" s="277">
        <v>152261874.21</v>
      </c>
      <c r="D70" s="5"/>
      <c r="E70" s="46"/>
      <c r="F70" s="47"/>
    </row>
    <row r="71" ht="12.95" customHeight="1" spans="1:6">
      <c r="A71" s="10" t="s">
        <v>256</v>
      </c>
      <c r="B71" s="281">
        <v>0</v>
      </c>
      <c r="C71" s="281">
        <v>0</v>
      </c>
      <c r="D71" s="5"/>
      <c r="E71" s="46"/>
      <c r="F71" s="47"/>
    </row>
    <row r="72" ht="12.95" customHeight="1" spans="1:6">
      <c r="A72" s="10" t="s">
        <v>257</v>
      </c>
      <c r="B72" s="281">
        <v>0</v>
      </c>
      <c r="C72" s="281">
        <v>0</v>
      </c>
      <c r="D72" s="5"/>
      <c r="E72" s="46"/>
      <c r="F72" s="47"/>
    </row>
    <row r="73" ht="15" customHeight="1" spans="1:6">
      <c r="A73" s="10" t="s">
        <v>259</v>
      </c>
      <c r="B73" s="281">
        <f>SUM(B74:B76)</f>
        <v>5000000</v>
      </c>
      <c r="C73" s="281">
        <f>SUM(C74:C76)</f>
        <v>4036638.85</v>
      </c>
      <c r="D73" s="5"/>
      <c r="E73" s="46"/>
      <c r="F73" s="47"/>
    </row>
    <row r="74" ht="12.95" customHeight="1" spans="1:6">
      <c r="A74" s="10" t="s">
        <v>260</v>
      </c>
      <c r="B74" s="281">
        <v>0</v>
      </c>
      <c r="C74" s="281">
        <v>0</v>
      </c>
      <c r="D74" s="5"/>
      <c r="E74" s="46"/>
      <c r="F74" s="47"/>
    </row>
    <row r="75" ht="12.95" customHeight="1" spans="1:6">
      <c r="A75" s="10" t="s">
        <v>261</v>
      </c>
      <c r="B75" s="283">
        <v>5000000</v>
      </c>
      <c r="C75" s="277">
        <v>4036638.85</v>
      </c>
      <c r="D75" s="5"/>
      <c r="E75" s="46"/>
      <c r="F75" s="47"/>
    </row>
    <row r="76" ht="12.95" customHeight="1" spans="1:6">
      <c r="A76" s="10" t="s">
        <v>262</v>
      </c>
      <c r="B76" s="281">
        <v>0</v>
      </c>
      <c r="C76" s="281">
        <v>0</v>
      </c>
      <c r="D76" s="5"/>
      <c r="E76" s="46"/>
      <c r="F76" s="47"/>
    </row>
    <row r="77" ht="15" customHeight="1" spans="1:6">
      <c r="A77" s="10" t="s">
        <v>220</v>
      </c>
      <c r="B77" s="283">
        <v>159000</v>
      </c>
      <c r="C77" s="277">
        <v>155823.24</v>
      </c>
      <c r="D77" s="5"/>
      <c r="E77" s="46"/>
      <c r="F77" s="47"/>
    </row>
    <row r="78" ht="15" customHeight="1" spans="1:6">
      <c r="A78" s="10" t="s">
        <v>229</v>
      </c>
      <c r="B78" s="281">
        <f>SUM(B79:B80)</f>
        <v>47590000</v>
      </c>
      <c r="C78" s="281">
        <f>SUM(C79:C80)</f>
        <v>68255398.12</v>
      </c>
      <c r="D78" s="5"/>
      <c r="E78" s="46"/>
      <c r="F78" s="47"/>
    </row>
    <row r="79" ht="12.95" customHeight="1" spans="1:6">
      <c r="A79" s="10" t="s">
        <v>263</v>
      </c>
      <c r="B79" s="283">
        <v>29000000</v>
      </c>
      <c r="C79" s="277">
        <v>39370866.77</v>
      </c>
      <c r="D79" s="5"/>
      <c r="E79" s="46"/>
      <c r="F79" s="47"/>
    </row>
    <row r="80" ht="12.95" customHeight="1" spans="1:6">
      <c r="A80" s="10" t="s">
        <v>39</v>
      </c>
      <c r="B80" s="283">
        <v>18590000</v>
      </c>
      <c r="C80" s="277">
        <v>28884531.35</v>
      </c>
      <c r="D80" s="5"/>
      <c r="E80" s="46"/>
      <c r="F80" s="47"/>
    </row>
    <row r="81" ht="15" customHeight="1" spans="1:6">
      <c r="A81" s="10" t="s">
        <v>302</v>
      </c>
      <c r="B81" s="281">
        <f>SUM(B82:B84)</f>
        <v>707</v>
      </c>
      <c r="C81" s="281">
        <f>SUM(C82:C84)</f>
        <v>706.56</v>
      </c>
      <c r="D81" s="5"/>
      <c r="E81" s="46"/>
      <c r="F81" s="47"/>
    </row>
    <row r="82" ht="12.95" customHeight="1" spans="1:6">
      <c r="A82" s="10" t="s">
        <v>266</v>
      </c>
      <c r="B82" s="281">
        <v>0</v>
      </c>
      <c r="C82" s="281">
        <v>0</v>
      </c>
      <c r="D82" s="5"/>
      <c r="E82" s="46"/>
      <c r="F82" s="47"/>
    </row>
    <row r="83" ht="12.95" customHeight="1" spans="1:6">
      <c r="A83" s="10" t="s">
        <v>267</v>
      </c>
      <c r="B83" s="283">
        <v>707</v>
      </c>
      <c r="C83" s="277">
        <v>706.56</v>
      </c>
      <c r="D83" s="5"/>
      <c r="E83" s="46"/>
      <c r="F83" s="47"/>
    </row>
    <row r="84" ht="12.95" customHeight="1" spans="1:6">
      <c r="A84" s="10" t="s">
        <v>268</v>
      </c>
      <c r="B84" s="281">
        <v>0</v>
      </c>
      <c r="C84" s="281">
        <v>0</v>
      </c>
      <c r="D84" s="5"/>
      <c r="E84" s="299"/>
      <c r="F84" s="47"/>
    </row>
    <row r="85" ht="30" spans="1:6">
      <c r="A85" s="10" t="s">
        <v>303</v>
      </c>
      <c r="B85" s="300">
        <f>B64+B81</f>
        <v>354958159</v>
      </c>
      <c r="C85" s="300">
        <f>C64+C81</f>
        <v>341657396.89</v>
      </c>
      <c r="D85" s="5"/>
      <c r="E85" s="46"/>
      <c r="F85" s="47"/>
    </row>
    <row r="86" ht="20.25" customHeight="1" spans="1:6">
      <c r="A86" s="9" t="s">
        <v>304</v>
      </c>
      <c r="B86" s="154" t="s">
        <v>270</v>
      </c>
      <c r="C86" s="301"/>
      <c r="D86" s="301"/>
      <c r="E86" s="301"/>
      <c r="F86" s="274"/>
    </row>
    <row r="87" ht="57" customHeight="1" spans="1:6">
      <c r="A87" s="8"/>
      <c r="B87" s="6" t="s">
        <v>272</v>
      </c>
      <c r="C87" s="6" t="s">
        <v>273</v>
      </c>
      <c r="D87" s="6" t="s">
        <v>274</v>
      </c>
      <c r="E87" s="6" t="s">
        <v>275</v>
      </c>
      <c r="F87" s="95" t="s">
        <v>276</v>
      </c>
    </row>
    <row r="88" ht="17.1" customHeight="1" spans="1:6">
      <c r="A88" s="10" t="s">
        <v>277</v>
      </c>
      <c r="B88" s="8"/>
      <c r="C88" s="8"/>
      <c r="D88" s="8"/>
      <c r="E88" s="8"/>
      <c r="F88" s="287"/>
    </row>
    <row r="89" ht="15" customHeight="1" spans="1:8">
      <c r="A89" s="10" t="s">
        <v>278</v>
      </c>
      <c r="B89" s="281">
        <f t="shared" ref="B89:F89" si="4">SUM(B90:B91)</f>
        <v>688450000</v>
      </c>
      <c r="C89" s="281">
        <f t="shared" si="4"/>
        <v>677987479.18</v>
      </c>
      <c r="D89" s="281">
        <f t="shared" si="4"/>
        <v>677925560.31</v>
      </c>
      <c r="E89" s="281">
        <f t="shared" si="4"/>
        <v>677925560.31</v>
      </c>
      <c r="F89" s="281">
        <f t="shared" si="4"/>
        <v>61918.8699999973</v>
      </c>
      <c r="G89" s="46"/>
      <c r="H89" s="46"/>
    </row>
    <row r="90" ht="12.95" customHeight="1" spans="1:8">
      <c r="A90" s="10" t="s">
        <v>279</v>
      </c>
      <c r="B90" s="283">
        <v>630000000</v>
      </c>
      <c r="C90" s="283">
        <v>619646769.14</v>
      </c>
      <c r="D90" s="277">
        <v>619646769.14</v>
      </c>
      <c r="E90" s="277">
        <v>619646769.14</v>
      </c>
      <c r="F90" s="277">
        <f t="shared" ref="F90:F94" si="5">C90-D90</f>
        <v>0</v>
      </c>
      <c r="G90" s="46"/>
      <c r="H90" s="46"/>
    </row>
    <row r="91" ht="12.95" customHeight="1" spans="1:8">
      <c r="A91" s="10" t="s">
        <v>280</v>
      </c>
      <c r="B91" s="283">
        <v>58450000</v>
      </c>
      <c r="C91" s="277">
        <v>58340710.04</v>
      </c>
      <c r="D91" s="277">
        <v>58278791.17</v>
      </c>
      <c r="E91" s="277">
        <v>58278791.17</v>
      </c>
      <c r="F91" s="277">
        <f t="shared" si="5"/>
        <v>61918.8699999973</v>
      </c>
      <c r="G91" s="46"/>
      <c r="H91" s="46"/>
    </row>
    <row r="92" ht="15" customHeight="1" spans="1:8">
      <c r="A92" s="10" t="s">
        <v>281</v>
      </c>
      <c r="B92" s="281">
        <f t="shared" ref="B92:F92" si="6">SUM(B93:B94)</f>
        <v>15840600</v>
      </c>
      <c r="C92" s="281">
        <f t="shared" si="6"/>
        <v>15680859.08</v>
      </c>
      <c r="D92" s="281">
        <f t="shared" si="6"/>
        <v>15148056.8</v>
      </c>
      <c r="E92" s="281">
        <f t="shared" si="6"/>
        <v>15148056.8</v>
      </c>
      <c r="F92" s="281">
        <f t="shared" si="6"/>
        <v>532802.28</v>
      </c>
      <c r="G92" s="46"/>
      <c r="H92" s="46"/>
    </row>
    <row r="93" ht="12.95" customHeight="1" spans="1:8">
      <c r="A93" s="10" t="s">
        <v>282</v>
      </c>
      <c r="B93" s="283">
        <v>1409000</v>
      </c>
      <c r="C93" s="283">
        <v>1270481.32</v>
      </c>
      <c r="D93" s="283">
        <v>1138592.65</v>
      </c>
      <c r="E93" s="283">
        <v>1138592.65</v>
      </c>
      <c r="F93" s="277">
        <f t="shared" si="5"/>
        <v>131888.67</v>
      </c>
      <c r="G93" s="46"/>
      <c r="H93" s="46"/>
    </row>
    <row r="94" ht="12.95" customHeight="1" spans="1:8">
      <c r="A94" s="10" t="s">
        <v>283</v>
      </c>
      <c r="B94" s="283">
        <v>14431600</v>
      </c>
      <c r="C94" s="277">
        <v>14410377.76</v>
      </c>
      <c r="D94" s="277">
        <v>14009464.15</v>
      </c>
      <c r="E94" s="277">
        <v>14009464.15</v>
      </c>
      <c r="F94" s="277">
        <f t="shared" si="5"/>
        <v>400913.609999999</v>
      </c>
      <c r="G94" s="46"/>
      <c r="H94" s="46"/>
    </row>
    <row r="95" ht="27.75" customHeight="1" spans="1:8">
      <c r="A95" s="10" t="s">
        <v>305</v>
      </c>
      <c r="B95" s="281">
        <f t="shared" ref="B95:F95" si="7">B89+B92</f>
        <v>704290600</v>
      </c>
      <c r="C95" s="281">
        <f t="shared" si="7"/>
        <v>693668338.26</v>
      </c>
      <c r="D95" s="281">
        <f t="shared" si="7"/>
        <v>693073617.11</v>
      </c>
      <c r="E95" s="281">
        <f t="shared" si="7"/>
        <v>693073617.11</v>
      </c>
      <c r="F95" s="281">
        <f t="shared" si="7"/>
        <v>594721.149999997</v>
      </c>
      <c r="G95" s="46"/>
      <c r="H95" s="46"/>
    </row>
    <row r="96" ht="31.5" customHeight="1" spans="1:8">
      <c r="A96" s="10" t="s">
        <v>306</v>
      </c>
      <c r="B96" s="281">
        <f>B85-B95</f>
        <v>-349332441</v>
      </c>
      <c r="C96" s="281">
        <f>C85-C95</f>
        <v>-352010941.37</v>
      </c>
      <c r="D96" s="281">
        <f>C85-D95</f>
        <v>-351416220.22</v>
      </c>
      <c r="E96" s="281">
        <f>C85-E95</f>
        <v>-351416220.22</v>
      </c>
      <c r="F96" s="46"/>
      <c r="G96" s="46"/>
      <c r="H96" s="46"/>
    </row>
    <row r="97" customHeight="1" spans="1:5">
      <c r="A97" s="9" t="s">
        <v>307</v>
      </c>
      <c r="B97" s="6"/>
      <c r="C97" s="302" t="s">
        <v>290</v>
      </c>
      <c r="D97" s="303"/>
      <c r="E97" s="5"/>
    </row>
    <row r="98" ht="25.5" customHeight="1" spans="1:5">
      <c r="A98" s="9"/>
      <c r="B98" s="9"/>
      <c r="C98" s="295"/>
      <c r="D98" s="296"/>
      <c r="E98" s="5"/>
    </row>
    <row r="99" ht="25.5" customHeight="1" spans="1:7">
      <c r="A99" s="275" t="s">
        <v>307</v>
      </c>
      <c r="B99" s="275"/>
      <c r="C99" s="297">
        <f>SUM(C100:C101)</f>
        <v>382152098.43</v>
      </c>
      <c r="D99" s="297"/>
      <c r="E99" s="5"/>
      <c r="G99" s="46"/>
    </row>
    <row r="100" ht="15" customHeight="1" spans="1:5">
      <c r="A100" s="275" t="s">
        <v>308</v>
      </c>
      <c r="B100" s="275"/>
      <c r="C100" s="304">
        <v>382152098.43</v>
      </c>
      <c r="D100" s="305"/>
      <c r="E100" s="284"/>
    </row>
    <row r="101" ht="15.75" customHeight="1" spans="1:5">
      <c r="A101" s="275" t="s">
        <v>309</v>
      </c>
      <c r="B101" s="275"/>
      <c r="C101" s="306">
        <v>0</v>
      </c>
      <c r="D101" s="306"/>
      <c r="E101" s="5"/>
    </row>
    <row r="102" ht="8.25" customHeight="1" spans="1:5">
      <c r="A102" s="5"/>
      <c r="B102" s="5"/>
      <c r="C102" s="37"/>
      <c r="D102" s="37"/>
      <c r="E102" s="5"/>
    </row>
    <row r="103" ht="18" customHeight="1" spans="1:5">
      <c r="A103" s="9" t="s">
        <v>310</v>
      </c>
      <c r="B103" s="9"/>
      <c r="C103" s="307" t="s">
        <v>296</v>
      </c>
      <c r="D103" s="308"/>
      <c r="E103" s="5"/>
    </row>
    <row r="104" ht="13.5" customHeight="1" spans="1:5">
      <c r="A104" s="9"/>
      <c r="B104" s="9"/>
      <c r="C104" s="309"/>
      <c r="D104" s="310"/>
      <c r="E104" s="5"/>
    </row>
    <row r="105" ht="15" customHeight="1" spans="1:5">
      <c r="A105" s="275" t="s">
        <v>310</v>
      </c>
      <c r="B105" s="275"/>
      <c r="C105" s="311">
        <f>SUM(C106:C108)</f>
        <v>44476250.63</v>
      </c>
      <c r="D105" s="311"/>
      <c r="E105" s="5"/>
    </row>
    <row r="106" ht="12.95" customHeight="1" spans="1:7">
      <c r="A106" s="276" t="s">
        <v>297</v>
      </c>
      <c r="B106" s="298"/>
      <c r="C106" s="312">
        <v>28296751.41</v>
      </c>
      <c r="D106" s="312"/>
      <c r="E106" s="284"/>
      <c r="G106" s="46"/>
    </row>
    <row r="107" ht="12.95" customHeight="1" spans="1:7">
      <c r="A107" s="276" t="s">
        <v>298</v>
      </c>
      <c r="B107" s="298"/>
      <c r="C107" s="312">
        <v>1957131.28</v>
      </c>
      <c r="D107" s="312"/>
      <c r="E107" s="284"/>
      <c r="G107" s="46"/>
    </row>
    <row r="108" ht="12.95" customHeight="1" spans="1:7">
      <c r="A108" s="276" t="s">
        <v>299</v>
      </c>
      <c r="B108" s="298"/>
      <c r="C108" s="312">
        <v>14222367.94</v>
      </c>
      <c r="D108" s="312"/>
      <c r="E108" s="284"/>
      <c r="G108" s="46"/>
    </row>
    <row r="109" ht="6.75" customHeight="1" spans="1:5">
      <c r="A109" s="5"/>
      <c r="B109" s="5"/>
      <c r="C109" s="5"/>
      <c r="D109" s="5"/>
      <c r="E109" s="5"/>
    </row>
    <row r="110" customHeight="1" spans="1:5">
      <c r="A110" s="9" t="s">
        <v>311</v>
      </c>
      <c r="B110" s="9"/>
      <c r="C110" s="9" t="s">
        <v>249</v>
      </c>
      <c r="D110" s="9"/>
      <c r="E110" s="313"/>
    </row>
    <row r="111" ht="43.5" customHeight="1" spans="1:5">
      <c r="A111" s="9"/>
      <c r="B111" s="9"/>
      <c r="C111" s="9" t="s">
        <v>250</v>
      </c>
      <c r="D111" s="9" t="s">
        <v>312</v>
      </c>
      <c r="E111" s="314"/>
    </row>
    <row r="112" ht="15" customHeight="1" spans="1:5">
      <c r="A112" s="275" t="s">
        <v>311</v>
      </c>
      <c r="B112" s="275"/>
      <c r="C112" s="8"/>
      <c r="D112" s="8"/>
      <c r="E112" s="5"/>
    </row>
    <row r="113" ht="15" customHeight="1" spans="1:5">
      <c r="A113" s="275" t="s">
        <v>313</v>
      </c>
      <c r="B113" s="275"/>
      <c r="C113" s="315">
        <v>25000000</v>
      </c>
      <c r="D113" s="315">
        <v>38319398</v>
      </c>
      <c r="E113" s="284"/>
    </row>
    <row r="114" ht="21.75" customHeight="1" spans="1:5">
      <c r="A114" s="275" t="s">
        <v>314</v>
      </c>
      <c r="B114" s="275"/>
      <c r="C114" s="11">
        <f>C113</f>
        <v>25000000</v>
      </c>
      <c r="D114" s="11">
        <f>D113</f>
        <v>38319398</v>
      </c>
      <c r="E114" s="259"/>
    </row>
    <row r="115" ht="6.75" customHeight="1" spans="1:5">
      <c r="A115" s="5"/>
      <c r="B115" s="5"/>
      <c r="C115" s="5"/>
      <c r="D115" s="5"/>
      <c r="E115" s="5"/>
    </row>
    <row r="116" ht="15" spans="1:6">
      <c r="A116" s="9" t="s">
        <v>315</v>
      </c>
      <c r="B116" s="9" t="s">
        <v>270</v>
      </c>
      <c r="C116" s="9"/>
      <c r="D116" s="9"/>
      <c r="E116" s="9"/>
      <c r="F116" s="9"/>
    </row>
    <row r="117" ht="42.75" customHeight="1" spans="1:6">
      <c r="A117" s="8"/>
      <c r="B117" s="6" t="s">
        <v>272</v>
      </c>
      <c r="C117" s="6" t="s">
        <v>316</v>
      </c>
      <c r="D117" s="6" t="s">
        <v>317</v>
      </c>
      <c r="E117" s="6" t="s">
        <v>318</v>
      </c>
      <c r="F117" s="95" t="s">
        <v>276</v>
      </c>
    </row>
    <row r="118" ht="17.1" customHeight="1" spans="1:6">
      <c r="A118" s="10" t="s">
        <v>315</v>
      </c>
      <c r="B118" s="8"/>
      <c r="C118" s="8"/>
      <c r="D118" s="8"/>
      <c r="E118" s="8"/>
      <c r="F118" s="287"/>
    </row>
    <row r="119" ht="15" customHeight="1" spans="1:8">
      <c r="A119" s="10" t="s">
        <v>319</v>
      </c>
      <c r="B119" s="11">
        <f t="shared" ref="B119:F119" si="8">SUM(B120:B121)</f>
        <v>31031950</v>
      </c>
      <c r="C119" s="11">
        <f t="shared" si="8"/>
        <v>27234148.17</v>
      </c>
      <c r="D119" s="11">
        <f t="shared" si="8"/>
        <v>23689200.84</v>
      </c>
      <c r="E119" s="11">
        <f t="shared" si="8"/>
        <v>23500765.79</v>
      </c>
      <c r="F119" s="11">
        <f t="shared" si="8"/>
        <v>3544947.33</v>
      </c>
      <c r="G119" s="46"/>
      <c r="H119" s="46"/>
    </row>
    <row r="120" ht="12.95" customHeight="1" spans="1:8">
      <c r="A120" s="10" t="s">
        <v>320</v>
      </c>
      <c r="B120" s="316">
        <v>8430000</v>
      </c>
      <c r="C120" s="217">
        <v>8312721.19</v>
      </c>
      <c r="D120" s="217">
        <v>8312721.19</v>
      </c>
      <c r="E120" s="217">
        <v>8165751.61</v>
      </c>
      <c r="F120" s="277">
        <f t="shared" ref="F120:F122" si="9">C120-D120</f>
        <v>0</v>
      </c>
      <c r="G120" s="46"/>
      <c r="H120" s="46"/>
    </row>
    <row r="121" ht="12.95" customHeight="1" spans="1:8">
      <c r="A121" s="10" t="s">
        <v>321</v>
      </c>
      <c r="B121" s="316">
        <v>22601950</v>
      </c>
      <c r="C121" s="217">
        <v>18921426.98</v>
      </c>
      <c r="D121" s="217">
        <v>15376479.65</v>
      </c>
      <c r="E121" s="217">
        <v>15335014.18</v>
      </c>
      <c r="F121" s="277">
        <f t="shared" si="9"/>
        <v>3544947.33</v>
      </c>
      <c r="G121" s="46"/>
      <c r="H121" s="46"/>
    </row>
    <row r="122" ht="15" customHeight="1" spans="1:8">
      <c r="A122" s="10" t="s">
        <v>322</v>
      </c>
      <c r="B122" s="316">
        <v>119950</v>
      </c>
      <c r="C122" s="316">
        <v>119910.84</v>
      </c>
      <c r="D122" s="217">
        <v>119910.84</v>
      </c>
      <c r="E122" s="217">
        <v>119910.84</v>
      </c>
      <c r="F122" s="277">
        <f t="shared" si="9"/>
        <v>0</v>
      </c>
      <c r="G122" s="46"/>
      <c r="H122" s="46"/>
    </row>
    <row r="123" ht="30.75" customHeight="1" spans="1:8">
      <c r="A123" s="10" t="s">
        <v>323</v>
      </c>
      <c r="B123" s="11">
        <f t="shared" ref="B123:F123" si="10">B119+B122</f>
        <v>31151900</v>
      </c>
      <c r="C123" s="11">
        <f t="shared" si="10"/>
        <v>27354059.01</v>
      </c>
      <c r="D123" s="11">
        <f t="shared" si="10"/>
        <v>23809111.68</v>
      </c>
      <c r="E123" s="11">
        <f t="shared" si="10"/>
        <v>23620676.63</v>
      </c>
      <c r="F123" s="11">
        <f t="shared" si="10"/>
        <v>3544947.33</v>
      </c>
      <c r="G123" s="46"/>
      <c r="H123" s="46"/>
    </row>
    <row r="124" ht="27.75" customHeight="1" spans="1:8">
      <c r="A124" s="10" t="s">
        <v>324</v>
      </c>
      <c r="B124" s="11">
        <f>C114-B123</f>
        <v>-6151900</v>
      </c>
      <c r="C124" s="11">
        <f>D114-C123</f>
        <v>10965338.99</v>
      </c>
      <c r="D124" s="11">
        <f>D114-D123</f>
        <v>14510286.32</v>
      </c>
      <c r="E124" s="11">
        <f>D114-E123</f>
        <v>14698721.37</v>
      </c>
      <c r="F124" s="46"/>
      <c r="G124" s="46"/>
      <c r="H124" s="46"/>
    </row>
    <row r="125" ht="4.5" customHeight="1" spans="1:5">
      <c r="A125" s="10"/>
      <c r="B125" s="11"/>
      <c r="C125" s="317"/>
      <c r="D125" s="318"/>
      <c r="E125" s="259"/>
    </row>
    <row r="126" ht="27.75" customHeight="1" spans="1:5">
      <c r="A126" s="9" t="s">
        <v>325</v>
      </c>
      <c r="B126" s="9"/>
      <c r="C126" s="293" t="s">
        <v>296</v>
      </c>
      <c r="D126" s="294"/>
      <c r="E126" s="259"/>
    </row>
    <row r="127" ht="27.75" customHeight="1" spans="1:5">
      <c r="A127" s="9"/>
      <c r="B127" s="9"/>
      <c r="C127" s="295"/>
      <c r="D127" s="296"/>
      <c r="E127" s="259"/>
    </row>
    <row r="128" ht="27.75" customHeight="1" spans="1:5">
      <c r="A128" s="275" t="s">
        <v>326</v>
      </c>
      <c r="B128" s="275"/>
      <c r="C128" s="311">
        <f>SUM(C129:C131)</f>
        <v>66085853.77</v>
      </c>
      <c r="D128" s="311"/>
      <c r="E128" s="259"/>
    </row>
    <row r="129" customHeight="1" spans="1:5">
      <c r="A129" s="276" t="s">
        <v>297</v>
      </c>
      <c r="B129" s="298"/>
      <c r="C129" s="312">
        <v>53869389.6</v>
      </c>
      <c r="D129" s="312"/>
      <c r="E129" s="259"/>
    </row>
    <row r="130" ht="15" spans="1:5">
      <c r="A130" s="276" t="s">
        <v>298</v>
      </c>
      <c r="B130" s="298"/>
      <c r="C130" s="312">
        <v>0</v>
      </c>
      <c r="D130" s="312"/>
      <c r="E130" s="284"/>
    </row>
    <row r="131" ht="15" spans="1:4">
      <c r="A131" s="276" t="s">
        <v>299</v>
      </c>
      <c r="B131" s="298"/>
      <c r="C131" s="312">
        <v>12216464.17</v>
      </c>
      <c r="D131" s="312"/>
    </row>
    <row r="132" ht="15" spans="1:4">
      <c r="A132" s="319"/>
      <c r="B132" s="319"/>
      <c r="C132" s="320"/>
      <c r="D132" s="320"/>
    </row>
    <row r="133" spans="1:9">
      <c r="A133" s="321" t="s">
        <v>327</v>
      </c>
      <c r="B133" s="321"/>
      <c r="C133" s="321" t="s">
        <v>249</v>
      </c>
      <c r="D133" s="321"/>
      <c r="H133" s="101"/>
      <c r="I133" s="101"/>
    </row>
    <row r="134" ht="38.25" spans="1:9">
      <c r="A134" s="321"/>
      <c r="B134" s="321"/>
      <c r="C134" s="321" t="s">
        <v>250</v>
      </c>
      <c r="D134" s="321" t="s">
        <v>251</v>
      </c>
      <c r="H134" s="101"/>
      <c r="I134" s="101"/>
    </row>
    <row r="135" spans="1:9">
      <c r="A135" s="95" t="s">
        <v>327</v>
      </c>
      <c r="B135" s="95"/>
      <c r="C135" s="322"/>
      <c r="D135" s="322"/>
      <c r="H135" s="323"/>
      <c r="I135" s="323"/>
    </row>
    <row r="136" spans="1:9">
      <c r="A136" s="324" t="s">
        <v>328</v>
      </c>
      <c r="B136" s="324"/>
      <c r="C136" s="96">
        <f>1210000</f>
        <v>1210000</v>
      </c>
      <c r="D136" s="96">
        <f>1233166.56+393021.2</f>
        <v>1626187.76</v>
      </c>
      <c r="H136" s="325"/>
      <c r="I136" s="325"/>
    </row>
    <row r="137" spans="1:9">
      <c r="A137" s="324" t="s">
        <v>329</v>
      </c>
      <c r="B137" s="324"/>
      <c r="C137" s="96">
        <f>1074000+1280500+370000</f>
        <v>2724500</v>
      </c>
      <c r="D137" s="96">
        <v>8390722.53</v>
      </c>
      <c r="H137" s="325"/>
      <c r="I137" s="325"/>
    </row>
    <row r="138" spans="1:9">
      <c r="A138" s="95" t="s">
        <v>330</v>
      </c>
      <c r="B138" s="95"/>
      <c r="C138" s="96">
        <f>C136+C137</f>
        <v>3934500</v>
      </c>
      <c r="D138" s="96">
        <f>D136+D137</f>
        <v>10016910.29</v>
      </c>
      <c r="H138" s="325"/>
      <c r="I138" s="325"/>
    </row>
    <row r="139" ht="15" spans="1:9">
      <c r="A139" s="319"/>
      <c r="B139" s="319"/>
      <c r="C139" s="320"/>
      <c r="D139" s="320"/>
      <c r="H139" s="326"/>
      <c r="I139" s="326"/>
    </row>
    <row r="140" spans="1:6">
      <c r="A140" s="321" t="s">
        <v>331</v>
      </c>
      <c r="B140" s="321" t="s">
        <v>270</v>
      </c>
      <c r="C140" s="321"/>
      <c r="D140" s="321"/>
      <c r="E140" s="321"/>
      <c r="F140" s="321"/>
    </row>
    <row r="141" ht="76.5" spans="1:6">
      <c r="A141" s="110"/>
      <c r="B141" s="321" t="s">
        <v>272</v>
      </c>
      <c r="C141" s="321" t="s">
        <v>273</v>
      </c>
      <c r="D141" s="321" t="s">
        <v>274</v>
      </c>
      <c r="E141" s="321" t="s">
        <v>275</v>
      </c>
      <c r="F141" s="321" t="s">
        <v>332</v>
      </c>
    </row>
    <row r="142" ht="25.5" spans="1:6">
      <c r="A142" s="327" t="s">
        <v>331</v>
      </c>
      <c r="B142" s="322"/>
      <c r="C142" s="322"/>
      <c r="D142" s="322"/>
      <c r="E142" s="322"/>
      <c r="F142" s="322"/>
    </row>
    <row r="143" spans="1:6">
      <c r="A143" s="327" t="s">
        <v>333</v>
      </c>
      <c r="B143" s="96">
        <v>0</v>
      </c>
      <c r="C143" s="96">
        <v>0</v>
      </c>
      <c r="D143" s="96">
        <v>0</v>
      </c>
      <c r="E143" s="96">
        <v>0</v>
      </c>
      <c r="F143" s="96">
        <v>0</v>
      </c>
    </row>
    <row r="144" spans="1:6">
      <c r="A144" s="327" t="s">
        <v>334</v>
      </c>
      <c r="B144" s="96">
        <v>0</v>
      </c>
      <c r="C144" s="96">
        <v>0</v>
      </c>
      <c r="D144" s="96">
        <v>0</v>
      </c>
      <c r="E144" s="96">
        <v>0</v>
      </c>
      <c r="F144" s="96">
        <v>0</v>
      </c>
    </row>
    <row r="145" spans="1:6">
      <c r="A145" s="327" t="s">
        <v>281</v>
      </c>
      <c r="B145" s="96">
        <f>3550000+1735000+354728</f>
        <v>5639728</v>
      </c>
      <c r="C145" s="96">
        <f>1177328.58+870717.13+349788.68</f>
        <v>2397834.39</v>
      </c>
      <c r="D145" s="96">
        <f>1080778.92+818317.86+349788.68</f>
        <v>2248885.46</v>
      </c>
      <c r="E145" s="96">
        <f>1080778.92+818317.86+349788.68</f>
        <v>2248885.46</v>
      </c>
      <c r="F145" s="96">
        <f>C145-D145</f>
        <v>148948.93</v>
      </c>
    </row>
    <row r="146" ht="25.5" spans="1:6">
      <c r="A146" s="327" t="s">
        <v>335</v>
      </c>
      <c r="B146" s="96">
        <f t="shared" ref="B146:F146" si="11">SUM(B143:B145)</f>
        <v>5639728</v>
      </c>
      <c r="C146" s="96">
        <f t="shared" si="11"/>
        <v>2397834.39</v>
      </c>
      <c r="D146" s="96">
        <f t="shared" si="11"/>
        <v>2248885.46</v>
      </c>
      <c r="E146" s="96">
        <f t="shared" si="11"/>
        <v>2248885.46</v>
      </c>
      <c r="F146" s="96">
        <f t="shared" si="11"/>
        <v>148948.93</v>
      </c>
    </row>
    <row r="147" ht="25.5" spans="1:6">
      <c r="A147" s="327" t="s">
        <v>336</v>
      </c>
      <c r="B147" s="96">
        <f>C138-B146</f>
        <v>-1705228</v>
      </c>
      <c r="C147" s="96">
        <f>D138-C146</f>
        <v>7619075.9</v>
      </c>
      <c r="D147" s="96">
        <f>D138-D146</f>
        <v>7768024.83</v>
      </c>
      <c r="E147" s="96">
        <f>D138-E146</f>
        <v>7768024.83</v>
      </c>
      <c r="F147" s="96"/>
    </row>
    <row r="148" ht="15" spans="1:4">
      <c r="A148" s="319"/>
      <c r="B148" s="319"/>
      <c r="C148" s="320"/>
      <c r="D148" s="320"/>
    </row>
    <row r="149" ht="15" spans="1:4">
      <c r="A149" s="319"/>
      <c r="B149" s="319"/>
      <c r="C149" s="328"/>
      <c r="D149" s="328"/>
    </row>
    <row r="150" ht="15.75" spans="1:5">
      <c r="A150" s="33" t="s">
        <v>86</v>
      </c>
      <c r="B150" s="33" t="s">
        <v>337</v>
      </c>
      <c r="C150" s="33"/>
      <c r="D150" s="33" t="s">
        <v>338</v>
      </c>
      <c r="E150" s="33"/>
    </row>
    <row r="151" ht="15.75" spans="1:5">
      <c r="A151" s="33" t="s">
        <v>88</v>
      </c>
      <c r="B151" s="33" t="s">
        <v>339</v>
      </c>
      <c r="C151" s="33"/>
      <c r="D151" s="33" t="s">
        <v>340</v>
      </c>
      <c r="E151" s="33"/>
    </row>
    <row r="152" ht="15.75" spans="1:5">
      <c r="A152" s="34"/>
      <c r="B152" s="34"/>
      <c r="C152" s="34"/>
      <c r="D152" s="34"/>
      <c r="E152" s="34"/>
    </row>
  </sheetData>
  <mergeCells count="109">
    <mergeCell ref="A1:E1"/>
    <mergeCell ref="A2:E2"/>
    <mergeCell ref="D3:E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B29:E29"/>
    <mergeCell ref="A43:B43"/>
    <mergeCell ref="C43:D43"/>
    <mergeCell ref="A44:B44"/>
    <mergeCell ref="C44:D4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6:B56"/>
    <mergeCell ref="C56:D56"/>
    <mergeCell ref="A57:B57"/>
    <mergeCell ref="C57:D57"/>
    <mergeCell ref="A58:B58"/>
    <mergeCell ref="C58:D58"/>
    <mergeCell ref="C59:D59"/>
    <mergeCell ref="A60:B60"/>
    <mergeCell ref="B61:C61"/>
    <mergeCell ref="B86:F86"/>
    <mergeCell ref="A99:B99"/>
    <mergeCell ref="C99:D99"/>
    <mergeCell ref="A100:B100"/>
    <mergeCell ref="C100:D100"/>
    <mergeCell ref="A101:B101"/>
    <mergeCell ref="C101:D101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C110:D110"/>
    <mergeCell ref="A112:B112"/>
    <mergeCell ref="A113:B113"/>
    <mergeCell ref="A114:B114"/>
    <mergeCell ref="B116:F116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C133:D133"/>
    <mergeCell ref="H133:I133"/>
    <mergeCell ref="A135:B135"/>
    <mergeCell ref="A136:B136"/>
    <mergeCell ref="A137:B137"/>
    <mergeCell ref="A138:B138"/>
    <mergeCell ref="B140:F140"/>
    <mergeCell ref="B150:C150"/>
    <mergeCell ref="D150:E150"/>
    <mergeCell ref="B151:C151"/>
    <mergeCell ref="D151:E151"/>
    <mergeCell ref="A61:A62"/>
    <mergeCell ref="A86:A87"/>
    <mergeCell ref="A116:A117"/>
    <mergeCell ref="A140:A141"/>
    <mergeCell ref="A126:B127"/>
    <mergeCell ref="C126:D127"/>
    <mergeCell ref="A46:B47"/>
    <mergeCell ref="C46:D47"/>
    <mergeCell ref="A54:B55"/>
    <mergeCell ref="C54:D55"/>
    <mergeCell ref="A3:C4"/>
    <mergeCell ref="A41:B42"/>
    <mergeCell ref="C41:D42"/>
    <mergeCell ref="A97:B98"/>
    <mergeCell ref="C97:D98"/>
    <mergeCell ref="A103:B104"/>
    <mergeCell ref="C103:D104"/>
    <mergeCell ref="A110:B111"/>
    <mergeCell ref="A133:B134"/>
  </mergeCells>
  <pageMargins left="0.314583333333333" right="0.314583333333333" top="0.393055555555556" bottom="0.393055555555556" header="0.314583333333333" footer="0.314583333333333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4"/>
  <sheetViews>
    <sheetView workbookViewId="0">
      <selection activeCell="H26" sqref="H26"/>
    </sheetView>
  </sheetViews>
  <sheetFormatPr defaultColWidth="9" defaultRowHeight="15"/>
  <cols>
    <col min="1" max="1" width="72.4285714285714" style="172" customWidth="1"/>
    <col min="2" max="2" width="18.2857142857143" style="173" customWidth="1"/>
    <col min="3" max="3" width="18.1428571428571" style="173" customWidth="1"/>
    <col min="4" max="4" width="18.5714285714286" style="173" customWidth="1"/>
    <col min="5" max="5" width="17.1428571428571" style="173" customWidth="1"/>
    <col min="6" max="6" width="17.8571428571429" style="173" customWidth="1"/>
    <col min="7" max="7" width="17.4285714285714" style="173" customWidth="1"/>
    <col min="8" max="8" width="18.1428571428571" style="172" customWidth="1"/>
    <col min="9" max="9" width="16.2857142857143" style="172" customWidth="1"/>
    <col min="10" max="10" width="17.8571428571429" style="172" customWidth="1"/>
    <col min="11" max="11" width="16.1428571428571" style="172" customWidth="1"/>
    <col min="12" max="16384" width="9.14285714285714" style="172"/>
  </cols>
  <sheetData>
    <row r="1" ht="36.75" customHeight="1" spans="1:7">
      <c r="A1" s="174" t="s">
        <v>341</v>
      </c>
      <c r="B1" s="175"/>
      <c r="C1" s="176"/>
      <c r="D1" s="177"/>
      <c r="E1" s="177"/>
      <c r="F1" s="178"/>
      <c r="G1" s="179"/>
    </row>
    <row r="2" ht="14.25" customHeight="1" spans="1:7">
      <c r="A2" s="180" t="s">
        <v>342</v>
      </c>
      <c r="B2" s="181" t="s">
        <v>343</v>
      </c>
      <c r="C2" s="182" t="s">
        <v>344</v>
      </c>
      <c r="D2" s="183"/>
      <c r="E2" s="184"/>
      <c r="F2" s="184"/>
      <c r="G2" s="184"/>
    </row>
    <row r="3" ht="12.75" customHeight="1" spans="1:7">
      <c r="A3" s="185"/>
      <c r="B3" s="181"/>
      <c r="C3" s="182"/>
      <c r="D3" s="183"/>
      <c r="E3" s="184"/>
      <c r="F3" s="184"/>
      <c r="G3" s="184"/>
    </row>
    <row r="4" ht="30" customHeight="1" spans="1:4">
      <c r="A4" s="186"/>
      <c r="B4" s="187"/>
      <c r="C4" s="182"/>
      <c r="D4" s="183"/>
    </row>
    <row r="5" ht="24" customHeight="1" spans="1:6">
      <c r="A5" s="188" t="s">
        <v>345</v>
      </c>
      <c r="B5" s="189">
        <f>B6+B12+B13+B16+B24</f>
        <v>9152087407.58</v>
      </c>
      <c r="C5" s="189">
        <f>C6+C12+C13+C16+C24</f>
        <v>9036087281.97</v>
      </c>
      <c r="F5" s="190"/>
    </row>
    <row r="6" spans="1:8">
      <c r="A6" s="188" t="s">
        <v>346</v>
      </c>
      <c r="B6" s="189">
        <f>SUM(B7:B11)</f>
        <v>5051330555</v>
      </c>
      <c r="C6" s="189">
        <f>SUM(C7:C11)</f>
        <v>5072904298.48</v>
      </c>
      <c r="E6" s="191"/>
      <c r="H6" s="192"/>
    </row>
    <row r="7" spans="1:9">
      <c r="A7" s="193" t="s">
        <v>347</v>
      </c>
      <c r="B7" s="194">
        <v>1596504869</v>
      </c>
      <c r="C7" s="194">
        <v>1559685728.39</v>
      </c>
      <c r="E7" s="190"/>
      <c r="H7" s="190"/>
      <c r="I7" s="190"/>
    </row>
    <row r="8" spans="1:9">
      <c r="A8" s="193" t="s">
        <v>348</v>
      </c>
      <c r="B8" s="194">
        <v>2176310829</v>
      </c>
      <c r="C8" s="194">
        <v>2355235328.19</v>
      </c>
      <c r="E8" s="195"/>
      <c r="H8" s="190"/>
      <c r="I8" s="190"/>
    </row>
    <row r="9" spans="1:9">
      <c r="A9" s="193" t="s">
        <v>349</v>
      </c>
      <c r="B9" s="196">
        <v>370024036</v>
      </c>
      <c r="C9" s="194">
        <v>312155820.07</v>
      </c>
      <c r="E9" s="190"/>
      <c r="H9" s="190"/>
      <c r="I9" s="190"/>
    </row>
    <row r="10" spans="1:9">
      <c r="A10" s="193" t="s">
        <v>350</v>
      </c>
      <c r="B10" s="196">
        <v>543614592</v>
      </c>
      <c r="C10" s="194">
        <v>528879304.51</v>
      </c>
      <c r="D10" s="197"/>
      <c r="E10" s="195"/>
      <c r="H10" s="190"/>
      <c r="I10" s="190"/>
    </row>
    <row r="11" spans="1:9">
      <c r="A11" s="198" t="s">
        <v>351</v>
      </c>
      <c r="B11" s="196">
        <v>364876229</v>
      </c>
      <c r="C11" s="194">
        <v>316948117.32</v>
      </c>
      <c r="E11" s="199"/>
      <c r="H11" s="190"/>
      <c r="I11" s="190"/>
    </row>
    <row r="12" spans="1:9">
      <c r="A12" s="188" t="s">
        <v>352</v>
      </c>
      <c r="B12" s="196">
        <v>116357104</v>
      </c>
      <c r="C12" s="194">
        <v>111573941.82</v>
      </c>
      <c r="D12" s="200"/>
      <c r="E12" s="190"/>
      <c r="H12" s="190"/>
      <c r="I12" s="205"/>
    </row>
    <row r="13" spans="1:8">
      <c r="A13" s="188" t="s">
        <v>259</v>
      </c>
      <c r="B13" s="189">
        <f>SUM(B14:B15)</f>
        <v>482178499.12</v>
      </c>
      <c r="C13" s="189">
        <f>SUM(C14:C15)</f>
        <v>307452635.18</v>
      </c>
      <c r="D13" s="200"/>
      <c r="E13" s="199"/>
      <c r="H13" s="190"/>
    </row>
    <row r="14" spans="1:10">
      <c r="A14" s="201" t="s">
        <v>353</v>
      </c>
      <c r="B14" s="194">
        <v>231904695.12</v>
      </c>
      <c r="C14" s="194">
        <v>133847352.85</v>
      </c>
      <c r="D14" s="200"/>
      <c r="E14" s="199"/>
      <c r="H14" s="190"/>
      <c r="J14" s="205"/>
    </row>
    <row r="15" spans="1:8">
      <c r="A15" s="201" t="s">
        <v>354</v>
      </c>
      <c r="B15" s="194">
        <v>250273804</v>
      </c>
      <c r="C15" s="202">
        <v>173605282.33</v>
      </c>
      <c r="E15" s="190"/>
      <c r="H15" s="190"/>
    </row>
    <row r="16" spans="1:9">
      <c r="A16" s="188" t="s">
        <v>221</v>
      </c>
      <c r="B16" s="189">
        <f>SUM(B17:B23)</f>
        <v>2903371768.8</v>
      </c>
      <c r="C16" s="189">
        <f>SUM(C17:C23)</f>
        <v>2956874432.88</v>
      </c>
      <c r="E16" s="190"/>
      <c r="H16" s="190"/>
      <c r="I16" s="190"/>
    </row>
    <row r="17" spans="1:9">
      <c r="A17" s="193" t="s">
        <v>355</v>
      </c>
      <c r="B17" s="189">
        <v>124452777.6</v>
      </c>
      <c r="C17" s="194">
        <v>129248128.27</v>
      </c>
      <c r="E17" s="191"/>
      <c r="I17" s="204"/>
    </row>
    <row r="18" spans="1:5">
      <c r="A18" s="193" t="s">
        <v>356</v>
      </c>
      <c r="B18" s="189">
        <v>1025046408.8</v>
      </c>
      <c r="C18" s="194">
        <v>1003929952.97</v>
      </c>
      <c r="E18" s="190"/>
    </row>
    <row r="19" spans="1:5">
      <c r="A19" s="193" t="s">
        <v>357</v>
      </c>
      <c r="B19" s="189">
        <v>440809395.2</v>
      </c>
      <c r="C19" s="194">
        <v>430061964.72</v>
      </c>
      <c r="E19" s="190"/>
    </row>
    <row r="20" spans="1:5">
      <c r="A20" s="193" t="s">
        <v>358</v>
      </c>
      <c r="B20" s="189">
        <v>1102528</v>
      </c>
      <c r="C20" s="194">
        <v>728784.84</v>
      </c>
      <c r="D20" s="200"/>
      <c r="E20" s="190"/>
    </row>
    <row r="21" spans="1:5">
      <c r="A21" s="193" t="s">
        <v>359</v>
      </c>
      <c r="B21" s="189">
        <v>6783870.4</v>
      </c>
      <c r="C21" s="203">
        <v>7242385.06</v>
      </c>
      <c r="E21" s="190"/>
    </row>
    <row r="22" spans="1:8">
      <c r="A22" s="193" t="s">
        <v>360</v>
      </c>
      <c r="B22" s="196">
        <v>530000000</v>
      </c>
      <c r="C22" s="194">
        <v>527825619.31</v>
      </c>
      <c r="D22" s="200"/>
      <c r="E22" s="199"/>
      <c r="F22" s="199"/>
      <c r="H22" s="204"/>
    </row>
    <row r="23" spans="1:11">
      <c r="A23" s="198" t="s">
        <v>361</v>
      </c>
      <c r="B23" s="194">
        <v>775176788.8</v>
      </c>
      <c r="C23" s="194">
        <v>857837597.71</v>
      </c>
      <c r="E23" s="190"/>
      <c r="H23" s="205"/>
      <c r="J23" s="190"/>
      <c r="K23" s="205"/>
    </row>
    <row r="24" spans="1:10">
      <c r="A24" s="188" t="s">
        <v>362</v>
      </c>
      <c r="B24" s="189">
        <f>SUM(B25:B26)</f>
        <v>598849480.66</v>
      </c>
      <c r="C24" s="189">
        <f>SUM(C25:C26)</f>
        <v>587281973.61</v>
      </c>
      <c r="D24" s="200"/>
      <c r="E24" s="190"/>
      <c r="J24" s="190"/>
    </row>
    <row r="25" spans="1:10">
      <c r="A25" s="201" t="s">
        <v>363</v>
      </c>
      <c r="B25" s="189">
        <v>0</v>
      </c>
      <c r="C25" s="189">
        <v>0</v>
      </c>
      <c r="E25" s="190"/>
      <c r="H25" s="205"/>
      <c r="J25" s="190"/>
    </row>
    <row r="26" spans="1:10">
      <c r="A26" s="201" t="s">
        <v>364</v>
      </c>
      <c r="B26" s="194">
        <v>598849480.66</v>
      </c>
      <c r="C26" s="194">
        <v>587281973.61</v>
      </c>
      <c r="E26" s="190"/>
      <c r="H26" s="190"/>
      <c r="I26" s="190"/>
      <c r="J26" s="190"/>
    </row>
    <row r="27" ht="18" customHeight="1" spans="1:3">
      <c r="A27" s="201" t="s">
        <v>365</v>
      </c>
      <c r="B27" s="189">
        <f>B5-(B14+B25)</f>
        <v>8920182712.46</v>
      </c>
      <c r="C27" s="189">
        <f>C5-(C14+C25)</f>
        <v>8902239929.12</v>
      </c>
    </row>
    <row r="28" ht="18" customHeight="1" spans="1:9">
      <c r="A28" s="201" t="s">
        <v>366</v>
      </c>
      <c r="B28" s="189">
        <v>1410929420</v>
      </c>
      <c r="C28" s="194">
        <v>1326312337.98</v>
      </c>
      <c r="D28" s="206"/>
      <c r="E28" s="190"/>
      <c r="H28" s="204"/>
      <c r="I28" s="190"/>
    </row>
    <row r="29" ht="19.5" customHeight="1" spans="1:9">
      <c r="A29" s="201" t="s">
        <v>367</v>
      </c>
      <c r="B29" s="189">
        <v>246074000</v>
      </c>
      <c r="C29" s="194">
        <v>379908991.61</v>
      </c>
      <c r="D29" s="206"/>
      <c r="E29" s="206"/>
      <c r="I29" s="190"/>
    </row>
    <row r="30" ht="20.25" customHeight="1" spans="1:8">
      <c r="A30" s="188" t="s">
        <v>368</v>
      </c>
      <c r="B30" s="189">
        <f>B31+B32+B33+B37+B40</f>
        <v>498314423.47</v>
      </c>
      <c r="C30" s="189">
        <f>C31+C32+C33+C37+C40</f>
        <v>329315695.3</v>
      </c>
      <c r="E30" s="199"/>
      <c r="H30" s="204"/>
    </row>
    <row r="31" spans="1:9">
      <c r="A31" s="188" t="s">
        <v>369</v>
      </c>
      <c r="B31" s="194">
        <v>239649003.54</v>
      </c>
      <c r="C31" s="194">
        <v>166476608.64</v>
      </c>
      <c r="D31" s="200"/>
      <c r="E31" s="199"/>
      <c r="H31" s="190"/>
      <c r="I31" s="190"/>
    </row>
    <row r="32" spans="1:5">
      <c r="A32" s="188" t="s">
        <v>370</v>
      </c>
      <c r="B32" s="196">
        <v>14959000</v>
      </c>
      <c r="C32" s="194">
        <v>2081666.59</v>
      </c>
      <c r="D32" s="200"/>
      <c r="E32" s="199"/>
    </row>
    <row r="33" spans="1:5">
      <c r="A33" s="188" t="s">
        <v>371</v>
      </c>
      <c r="B33" s="189">
        <f>SUM(B34:B36)</f>
        <v>1464837</v>
      </c>
      <c r="C33" s="189">
        <f>SUM(C34:C36)</f>
        <v>1561829.64</v>
      </c>
      <c r="E33" s="190"/>
    </row>
    <row r="34" spans="1:3">
      <c r="A34" s="188" t="s">
        <v>372</v>
      </c>
      <c r="B34" s="189">
        <v>0</v>
      </c>
      <c r="C34" s="189">
        <v>0</v>
      </c>
    </row>
    <row r="35" spans="1:5">
      <c r="A35" s="188" t="s">
        <v>373</v>
      </c>
      <c r="B35" s="189">
        <v>0</v>
      </c>
      <c r="C35" s="189">
        <v>0</v>
      </c>
      <c r="E35" s="190"/>
    </row>
    <row r="36" spans="1:5">
      <c r="A36" s="201" t="s">
        <v>374</v>
      </c>
      <c r="B36" s="196">
        <v>1464837</v>
      </c>
      <c r="C36" s="194">
        <v>1561829.64</v>
      </c>
      <c r="D36" s="200"/>
      <c r="E36" s="190"/>
    </row>
    <row r="37" spans="1:5">
      <c r="A37" s="188" t="s">
        <v>375</v>
      </c>
      <c r="B37" s="189">
        <f>SUM(B38:B39)</f>
        <v>90766803.46</v>
      </c>
      <c r="C37" s="189">
        <f>SUM(C38:C39)</f>
        <v>38556257.41</v>
      </c>
      <c r="E37" s="199"/>
    </row>
    <row r="38" spans="1:9">
      <c r="A38" s="201" t="s">
        <v>376</v>
      </c>
      <c r="B38" s="194">
        <v>75147846.2</v>
      </c>
      <c r="C38" s="194">
        <v>9856860.03</v>
      </c>
      <c r="E38" s="199"/>
      <c r="H38" s="190"/>
      <c r="I38" s="190"/>
    </row>
    <row r="39" spans="1:9">
      <c r="A39" s="201" t="s">
        <v>377</v>
      </c>
      <c r="B39" s="194">
        <v>15618957.26</v>
      </c>
      <c r="C39" s="194">
        <v>28699397.38</v>
      </c>
      <c r="D39" s="200"/>
      <c r="E39" s="190"/>
      <c r="H39" s="190"/>
      <c r="I39" s="190"/>
    </row>
    <row r="40" spans="1:5">
      <c r="A40" s="188" t="s">
        <v>378</v>
      </c>
      <c r="B40" s="189">
        <f>SUM(B41:B42)</f>
        <v>151474779.47</v>
      </c>
      <c r="C40" s="189">
        <f>SUM(C41:C42)</f>
        <v>120639333.02</v>
      </c>
      <c r="D40" s="200"/>
      <c r="E40" s="190"/>
    </row>
    <row r="41" spans="1:11">
      <c r="A41" s="188" t="s">
        <v>379</v>
      </c>
      <c r="B41" s="189"/>
      <c r="C41" s="189"/>
      <c r="E41" s="190"/>
      <c r="H41" s="190"/>
      <c r="I41" s="190"/>
      <c r="J41" s="190"/>
      <c r="K41" s="190"/>
    </row>
    <row r="42" spans="1:11">
      <c r="A42" s="188" t="s">
        <v>380</v>
      </c>
      <c r="B42" s="194">
        <v>151474779.47</v>
      </c>
      <c r="C42" s="194">
        <v>120639333.02</v>
      </c>
      <c r="E42" s="190"/>
      <c r="H42" s="190"/>
      <c r="I42" s="190"/>
      <c r="J42" s="190"/>
      <c r="K42" s="190"/>
    </row>
    <row r="43" ht="34.5" customHeight="1" spans="1:11">
      <c r="A43" s="207" t="s">
        <v>381</v>
      </c>
      <c r="B43" s="189">
        <f>B30-(B31+B32+B34+B35+B41)</f>
        <v>243706419.93</v>
      </c>
      <c r="C43" s="189">
        <f>C30-(C31+C32+C34+C35+C41)</f>
        <v>160757420.07</v>
      </c>
      <c r="E43" s="190"/>
      <c r="H43" s="190"/>
      <c r="I43" s="190"/>
      <c r="J43" s="190"/>
      <c r="K43" s="190"/>
    </row>
    <row r="44" ht="20.25" customHeight="1" spans="1:11">
      <c r="A44" s="201" t="s">
        <v>382</v>
      </c>
      <c r="B44" s="189">
        <v>0</v>
      </c>
      <c r="C44" s="189">
        <v>0</v>
      </c>
      <c r="E44" s="190"/>
      <c r="H44" s="208"/>
      <c r="I44" s="208"/>
      <c r="J44" s="208"/>
      <c r="K44" s="208"/>
    </row>
    <row r="45" ht="18.75" customHeight="1" spans="1:11">
      <c r="A45" s="201" t="s">
        <v>383</v>
      </c>
      <c r="B45" s="189">
        <v>707</v>
      </c>
      <c r="C45" s="202">
        <v>12801559.68</v>
      </c>
      <c r="D45" s="200"/>
      <c r="E45" s="190"/>
      <c r="H45" s="208"/>
      <c r="I45" s="208"/>
      <c r="J45" s="208"/>
      <c r="K45" s="208"/>
    </row>
    <row r="46" ht="24" customHeight="1" spans="1:11">
      <c r="A46" s="209" t="s">
        <v>384</v>
      </c>
      <c r="B46" s="210">
        <f>B27+B28+B43+B44</f>
        <v>10574818552.39</v>
      </c>
      <c r="C46" s="210">
        <f>C27+C28+C43+C44</f>
        <v>10389309687.17</v>
      </c>
      <c r="E46" s="190"/>
      <c r="H46" s="204"/>
      <c r="I46" s="204"/>
      <c r="J46" s="204"/>
      <c r="K46" s="204"/>
    </row>
    <row r="47" ht="26.25" customHeight="1" spans="1:11">
      <c r="A47" s="209" t="s">
        <v>385</v>
      </c>
      <c r="B47" s="210">
        <f>B27+B43</f>
        <v>9163889132.39</v>
      </c>
      <c r="C47" s="210">
        <f>C27+C43</f>
        <v>9062997349.19</v>
      </c>
      <c r="E47" s="190"/>
      <c r="H47" s="211"/>
      <c r="I47" s="211"/>
      <c r="J47" s="211"/>
      <c r="K47" s="211"/>
    </row>
    <row r="48" ht="26.25" customHeight="1" spans="1:1">
      <c r="A48" s="212"/>
    </row>
    <row r="49" ht="30" spans="1:11">
      <c r="A49" s="213" t="s">
        <v>386</v>
      </c>
      <c r="B49" s="214"/>
      <c r="C49" s="214" t="s">
        <v>387</v>
      </c>
      <c r="D49" s="214" t="s">
        <v>388</v>
      </c>
      <c r="E49" s="215" t="s">
        <v>389</v>
      </c>
      <c r="F49" s="216" t="s">
        <v>390</v>
      </c>
      <c r="G49" s="216" t="s">
        <v>391</v>
      </c>
      <c r="H49" s="190"/>
      <c r="I49" s="190"/>
      <c r="J49" s="190"/>
      <c r="K49" s="190"/>
    </row>
    <row r="50" ht="12.75" customHeight="1" spans="1:7">
      <c r="A50" s="213"/>
      <c r="B50" s="214" t="s">
        <v>9</v>
      </c>
      <c r="C50" s="214" t="s">
        <v>11</v>
      </c>
      <c r="D50" s="214" t="s">
        <v>11</v>
      </c>
      <c r="E50" s="214" t="s">
        <v>11</v>
      </c>
      <c r="F50" s="214" t="s">
        <v>11</v>
      </c>
      <c r="G50" s="214" t="s">
        <v>11</v>
      </c>
    </row>
    <row r="51" ht="16.5" customHeight="1" spans="1:7">
      <c r="A51" s="188" t="s">
        <v>392</v>
      </c>
      <c r="B51" s="214"/>
      <c r="C51" s="214"/>
      <c r="D51" s="214"/>
      <c r="E51" s="214"/>
      <c r="F51" s="214"/>
      <c r="G51" s="214"/>
    </row>
    <row r="52" spans="1:12">
      <c r="A52" s="188" t="s">
        <v>393</v>
      </c>
      <c r="B52" s="189">
        <f t="shared" ref="B52:G52" si="0">SUM(B53:B55)</f>
        <v>8887539029.67</v>
      </c>
      <c r="C52" s="189">
        <f t="shared" si="0"/>
        <v>8487282115</v>
      </c>
      <c r="D52" s="189">
        <f t="shared" si="0"/>
        <v>8349863066.85</v>
      </c>
      <c r="E52" s="189">
        <f t="shared" si="0"/>
        <v>8026640975.11</v>
      </c>
      <c r="F52" s="189">
        <f t="shared" si="0"/>
        <v>108614693.59</v>
      </c>
      <c r="G52" s="189">
        <f t="shared" si="0"/>
        <v>72834531.04</v>
      </c>
      <c r="H52" s="192"/>
      <c r="I52" s="192"/>
      <c r="J52" s="192"/>
      <c r="K52" s="192"/>
      <c r="L52" s="211"/>
    </row>
    <row r="53" spans="1:12">
      <c r="A53" s="201" t="s">
        <v>394</v>
      </c>
      <c r="B53" s="217">
        <v>2880086313.57</v>
      </c>
      <c r="C53" s="217">
        <v>2807617097.88</v>
      </c>
      <c r="D53" s="217">
        <v>2804994631.59</v>
      </c>
      <c r="E53" s="217">
        <v>2767622988.41</v>
      </c>
      <c r="F53" s="217">
        <v>34299010.09</v>
      </c>
      <c r="G53" s="217">
        <v>1516847.83</v>
      </c>
      <c r="H53" s="192"/>
      <c r="I53" s="211"/>
      <c r="L53" s="211"/>
    </row>
    <row r="54" spans="1:12">
      <c r="A54" s="201" t="s">
        <v>395</v>
      </c>
      <c r="B54" s="217">
        <v>117549514</v>
      </c>
      <c r="C54" s="217">
        <v>116754603.43</v>
      </c>
      <c r="D54" s="217">
        <v>116754603.43</v>
      </c>
      <c r="E54" s="217">
        <v>116754603.43</v>
      </c>
      <c r="F54" s="189">
        <v>0</v>
      </c>
      <c r="G54" s="189">
        <v>0</v>
      </c>
      <c r="H54" s="192"/>
      <c r="I54" s="190"/>
      <c r="J54" s="190"/>
      <c r="K54" s="190"/>
      <c r="L54" s="211"/>
    </row>
    <row r="55" spans="1:12">
      <c r="A55" s="201" t="s">
        <v>396</v>
      </c>
      <c r="B55" s="217">
        <v>5889903202.1</v>
      </c>
      <c r="C55" s="217">
        <v>5562910413.69</v>
      </c>
      <c r="D55" s="217">
        <v>5428113831.83</v>
      </c>
      <c r="E55" s="217">
        <v>5142263383.27</v>
      </c>
      <c r="F55" s="217">
        <v>74315683.5</v>
      </c>
      <c r="G55" s="217">
        <v>71317683.21</v>
      </c>
      <c r="H55" s="192"/>
      <c r="I55" s="211"/>
      <c r="L55" s="211"/>
    </row>
    <row r="56" spans="1:12">
      <c r="A56" s="201" t="s">
        <v>397</v>
      </c>
      <c r="B56" s="189">
        <f t="shared" ref="B56:G56" si="1">B52-B54</f>
        <v>8769989515.67</v>
      </c>
      <c r="C56" s="189">
        <f t="shared" si="1"/>
        <v>8370527511.57</v>
      </c>
      <c r="D56" s="189">
        <f t="shared" si="1"/>
        <v>8233108463.42</v>
      </c>
      <c r="E56" s="189">
        <f t="shared" si="1"/>
        <v>7909886371.68</v>
      </c>
      <c r="F56" s="189">
        <f t="shared" si="1"/>
        <v>108614693.59</v>
      </c>
      <c r="G56" s="189">
        <f t="shared" si="1"/>
        <v>72834531.04</v>
      </c>
      <c r="H56" s="192"/>
      <c r="I56" s="211"/>
      <c r="J56" s="211"/>
      <c r="K56" s="211"/>
      <c r="L56" s="211"/>
    </row>
    <row r="57" spans="1:12">
      <c r="A57" s="201" t="s">
        <v>398</v>
      </c>
      <c r="B57" s="217">
        <v>1559119678</v>
      </c>
      <c r="C57" s="217">
        <v>1438549138.67</v>
      </c>
      <c r="D57" s="217">
        <v>1432056035.22</v>
      </c>
      <c r="E57" s="217">
        <v>1431866091.87</v>
      </c>
      <c r="F57" s="218">
        <v>289923.85</v>
      </c>
      <c r="G57" s="218">
        <v>1195244.74</v>
      </c>
      <c r="H57" s="192"/>
      <c r="I57" s="211"/>
      <c r="L57" s="211"/>
    </row>
    <row r="58" spans="1:12">
      <c r="A58" s="201" t="s">
        <v>399</v>
      </c>
      <c r="B58" s="217">
        <v>202600</v>
      </c>
      <c r="C58" s="217">
        <v>202600</v>
      </c>
      <c r="D58" s="163">
        <v>182375.84</v>
      </c>
      <c r="E58" s="163">
        <v>182375.84</v>
      </c>
      <c r="F58" s="189">
        <v>0</v>
      </c>
      <c r="G58" s="189">
        <v>0</v>
      </c>
      <c r="H58" s="192"/>
      <c r="I58" s="211"/>
      <c r="L58" s="211"/>
    </row>
    <row r="59" spans="1:12">
      <c r="A59" s="201" t="s">
        <v>400</v>
      </c>
      <c r="B59" s="189">
        <f t="shared" ref="B59:G59" si="2">B60+B61+B66</f>
        <v>973084147.62</v>
      </c>
      <c r="C59" s="189">
        <f t="shared" si="2"/>
        <v>737437996.55</v>
      </c>
      <c r="D59" s="189">
        <f t="shared" si="2"/>
        <v>695344583.27</v>
      </c>
      <c r="E59" s="189">
        <f t="shared" si="2"/>
        <v>674787490.41</v>
      </c>
      <c r="F59" s="189">
        <f t="shared" si="2"/>
        <v>3267464.24</v>
      </c>
      <c r="G59" s="189">
        <f t="shared" si="2"/>
        <v>17867024.76</v>
      </c>
      <c r="H59" s="192"/>
      <c r="I59" s="211"/>
      <c r="L59" s="211"/>
    </row>
    <row r="60" spans="1:12">
      <c r="A60" s="201" t="s">
        <v>401</v>
      </c>
      <c r="B60" s="217">
        <v>764834552.62</v>
      </c>
      <c r="C60" s="217">
        <v>536744792.88</v>
      </c>
      <c r="D60" s="217">
        <v>494651379.6</v>
      </c>
      <c r="E60" s="217">
        <v>474094286.74</v>
      </c>
      <c r="F60" s="217">
        <v>3242334.24</v>
      </c>
      <c r="G60" s="217">
        <v>17867024.76</v>
      </c>
      <c r="H60" s="192"/>
      <c r="I60" s="211"/>
      <c r="L60" s="211"/>
    </row>
    <row r="61" spans="1:12">
      <c r="A61" s="188" t="s">
        <v>402</v>
      </c>
      <c r="B61" s="189">
        <f t="shared" ref="B61:G61" si="3">SUM(B62:B65)</f>
        <v>71039032</v>
      </c>
      <c r="C61" s="189">
        <f t="shared" si="3"/>
        <v>64251588.31</v>
      </c>
      <c r="D61" s="189">
        <f t="shared" si="3"/>
        <v>64251588.31</v>
      </c>
      <c r="E61" s="189">
        <f t="shared" si="3"/>
        <v>64251588.31</v>
      </c>
      <c r="F61" s="189">
        <f t="shared" si="3"/>
        <v>25130</v>
      </c>
      <c r="G61" s="189">
        <f t="shared" si="3"/>
        <v>0</v>
      </c>
      <c r="H61" s="192"/>
      <c r="I61" s="211"/>
      <c r="L61" s="211"/>
    </row>
    <row r="62" spans="1:12">
      <c r="A62" s="201" t="s">
        <v>403</v>
      </c>
      <c r="B62" s="217">
        <v>3419000</v>
      </c>
      <c r="C62" s="196">
        <v>79606.23</v>
      </c>
      <c r="D62" s="217">
        <v>79606.23</v>
      </c>
      <c r="E62" s="217">
        <v>79606.23</v>
      </c>
      <c r="F62" s="217">
        <v>25130</v>
      </c>
      <c r="G62" s="189">
        <v>0</v>
      </c>
      <c r="H62" s="192"/>
      <c r="I62" s="211"/>
      <c r="L62" s="211"/>
    </row>
    <row r="63" spans="1:12">
      <c r="A63" s="201" t="s">
        <v>404</v>
      </c>
      <c r="B63" s="189">
        <v>0</v>
      </c>
      <c r="C63" s="189">
        <v>0</v>
      </c>
      <c r="D63" s="189">
        <v>0</v>
      </c>
      <c r="E63" s="189">
        <v>0</v>
      </c>
      <c r="F63" s="189">
        <v>0</v>
      </c>
      <c r="G63" s="189">
        <v>0</v>
      </c>
      <c r="H63" s="192"/>
      <c r="I63" s="211"/>
      <c r="L63" s="211"/>
    </row>
    <row r="64" spans="1:12">
      <c r="A64" s="201" t="s">
        <v>405</v>
      </c>
      <c r="B64" s="189">
        <v>0</v>
      </c>
      <c r="C64" s="189">
        <v>0</v>
      </c>
      <c r="D64" s="189">
        <v>0</v>
      </c>
      <c r="E64" s="189">
        <v>0</v>
      </c>
      <c r="F64" s="189">
        <v>0</v>
      </c>
      <c r="G64" s="189">
        <v>0</v>
      </c>
      <c r="H64" s="192"/>
      <c r="I64" s="211"/>
      <c r="L64" s="211"/>
    </row>
    <row r="65" spans="1:12">
      <c r="A65" s="201" t="s">
        <v>406</v>
      </c>
      <c r="B65" s="219">
        <v>67620032</v>
      </c>
      <c r="C65" s="217">
        <v>64171982.08</v>
      </c>
      <c r="D65" s="217">
        <v>64171982.08</v>
      </c>
      <c r="E65" s="217">
        <v>64171982.08</v>
      </c>
      <c r="F65" s="189">
        <v>0</v>
      </c>
      <c r="G65" s="189">
        <v>0</v>
      </c>
      <c r="H65" s="192"/>
      <c r="I65" s="211"/>
      <c r="L65" s="211"/>
    </row>
    <row r="66" spans="1:12">
      <c r="A66" s="188" t="s">
        <v>407</v>
      </c>
      <c r="B66" s="196">
        <v>137210563</v>
      </c>
      <c r="C66" s="196">
        <v>136441615.36</v>
      </c>
      <c r="D66" s="217">
        <v>136441615.36</v>
      </c>
      <c r="E66" s="217">
        <v>136441615.36</v>
      </c>
      <c r="F66" s="189">
        <v>0</v>
      </c>
      <c r="G66" s="189">
        <v>0</v>
      </c>
      <c r="H66" s="192"/>
      <c r="I66" s="211"/>
      <c r="L66" s="211"/>
    </row>
    <row r="67" ht="27" spans="1:12">
      <c r="A67" s="207" t="s">
        <v>408</v>
      </c>
      <c r="B67" s="189">
        <f t="shared" ref="B67:G67" si="4">B59-(B62+B63+B64+B66)</f>
        <v>832454584.62</v>
      </c>
      <c r="C67" s="189">
        <f t="shared" si="4"/>
        <v>600916774.96</v>
      </c>
      <c r="D67" s="189">
        <f t="shared" si="4"/>
        <v>558823361.68</v>
      </c>
      <c r="E67" s="189">
        <f t="shared" si="4"/>
        <v>538266268.82</v>
      </c>
      <c r="F67" s="189">
        <v>3242334.24</v>
      </c>
      <c r="G67" s="189">
        <f t="shared" si="4"/>
        <v>17867024.76</v>
      </c>
      <c r="H67" s="192"/>
      <c r="I67" s="211"/>
      <c r="L67" s="211"/>
    </row>
    <row r="68" spans="1:12">
      <c r="A68" s="201" t="s">
        <v>409</v>
      </c>
      <c r="B68" s="220">
        <v>1075272</v>
      </c>
      <c r="C68" s="221"/>
      <c r="D68" s="221"/>
      <c r="E68" s="221"/>
      <c r="F68" s="221"/>
      <c r="G68" s="221"/>
      <c r="H68" s="192"/>
      <c r="I68" s="211"/>
      <c r="L68" s="211"/>
    </row>
    <row r="69" spans="1:12">
      <c r="A69" s="201" t="s">
        <v>410</v>
      </c>
      <c r="B69" s="189">
        <v>0</v>
      </c>
      <c r="C69" s="196">
        <v>0</v>
      </c>
      <c r="D69" s="196">
        <v>0</v>
      </c>
      <c r="E69" s="196">
        <v>0</v>
      </c>
      <c r="F69" s="189">
        <v>0</v>
      </c>
      <c r="G69" s="189">
        <v>0</v>
      </c>
      <c r="H69" s="192"/>
      <c r="I69" s="211"/>
      <c r="L69" s="211"/>
    </row>
    <row r="70" spans="1:12">
      <c r="A70" s="222" t="s">
        <v>411</v>
      </c>
      <c r="B70" s="189">
        <v>3043550</v>
      </c>
      <c r="C70" s="217">
        <v>3043421.86</v>
      </c>
      <c r="D70" s="163">
        <v>3043421.82</v>
      </c>
      <c r="E70" s="163">
        <v>3043421.82</v>
      </c>
      <c r="F70" s="196">
        <v>0</v>
      </c>
      <c r="G70" s="189">
        <v>0</v>
      </c>
      <c r="H70" s="192"/>
      <c r="I70" s="211"/>
      <c r="L70" s="211"/>
    </row>
    <row r="71" spans="1:12">
      <c r="A71" s="223" t="s">
        <v>412</v>
      </c>
      <c r="B71" s="210">
        <f t="shared" ref="B71:G71" si="5">B56+B57+B67+B68+B69</f>
        <v>11162639050.29</v>
      </c>
      <c r="C71" s="210">
        <f t="shared" si="5"/>
        <v>10409993425.2</v>
      </c>
      <c r="D71" s="210">
        <f t="shared" si="5"/>
        <v>10223987860.32</v>
      </c>
      <c r="E71" s="210">
        <f t="shared" si="5"/>
        <v>9880018732.37</v>
      </c>
      <c r="F71" s="210">
        <f t="shared" si="5"/>
        <v>112146951.68</v>
      </c>
      <c r="G71" s="210">
        <f t="shared" si="5"/>
        <v>91896800.54</v>
      </c>
      <c r="H71" s="192"/>
      <c r="I71" s="190"/>
      <c r="J71" s="190"/>
      <c r="K71" s="190"/>
      <c r="L71" s="211"/>
    </row>
    <row r="72" ht="27" spans="1:12">
      <c r="A72" s="224" t="s">
        <v>413</v>
      </c>
      <c r="B72" s="210">
        <f t="shared" ref="B72:G72" si="6">B56+B67+B68</f>
        <v>9603519372.29</v>
      </c>
      <c r="C72" s="210">
        <f t="shared" si="6"/>
        <v>8971444286.53</v>
      </c>
      <c r="D72" s="210">
        <f t="shared" si="6"/>
        <v>8791931825.1</v>
      </c>
      <c r="E72" s="210">
        <f t="shared" si="6"/>
        <v>8448152640.5</v>
      </c>
      <c r="F72" s="210">
        <f t="shared" si="6"/>
        <v>111857027.83</v>
      </c>
      <c r="G72" s="210">
        <f t="shared" si="6"/>
        <v>90701555.8</v>
      </c>
      <c r="H72" s="192"/>
      <c r="I72" s="190"/>
      <c r="J72" s="190"/>
      <c r="K72" s="190"/>
      <c r="L72" s="211"/>
    </row>
    <row r="73" spans="1:8">
      <c r="A73" s="225"/>
      <c r="H73" s="204"/>
    </row>
    <row r="74" ht="30" spans="1:10">
      <c r="A74" s="224" t="s">
        <v>414</v>
      </c>
      <c r="B74" s="226">
        <f>C46-(E71+F71+G71)</f>
        <v>305247202.579998</v>
      </c>
      <c r="C74" s="227"/>
      <c r="D74" s="228"/>
      <c r="E74" s="229"/>
      <c r="H74" s="211"/>
      <c r="I74" s="211"/>
      <c r="J74" s="211"/>
    </row>
    <row r="75" ht="30" spans="1:10">
      <c r="A75" s="224" t="s">
        <v>415</v>
      </c>
      <c r="B75" s="226">
        <f>C47-(E72+F72+G72)</f>
        <v>412286125.059999</v>
      </c>
      <c r="F75" s="230"/>
      <c r="G75" s="230"/>
      <c r="H75" s="211"/>
      <c r="I75" s="211"/>
      <c r="J75" s="211"/>
    </row>
    <row r="76" spans="1:2">
      <c r="A76" s="231"/>
      <c r="B76" s="189"/>
    </row>
    <row r="77" spans="1:6">
      <c r="A77" s="232" t="s">
        <v>416</v>
      </c>
      <c r="B77" s="233"/>
      <c r="E77" s="234"/>
      <c r="F77" s="197"/>
    </row>
    <row r="78" spans="1:2">
      <c r="A78" s="232"/>
      <c r="B78" s="235"/>
    </row>
    <row r="79" spans="1:2">
      <c r="A79" s="236" t="s">
        <v>417</v>
      </c>
      <c r="B79" s="237">
        <v>-365308114</v>
      </c>
    </row>
    <row r="80" spans="1:2">
      <c r="A80" s="238"/>
      <c r="B80" s="239"/>
    </row>
    <row r="81" spans="1:2">
      <c r="A81" s="240" t="s">
        <v>418</v>
      </c>
      <c r="B81" s="241"/>
    </row>
    <row r="82" ht="31.5" customHeight="1" spans="1:3">
      <c r="A82" s="242" t="s">
        <v>419</v>
      </c>
      <c r="B82" s="217">
        <v>145280055.74</v>
      </c>
      <c r="C82" s="243"/>
    </row>
    <row r="83" ht="26.25" customHeight="1" spans="1:3">
      <c r="A83" s="242" t="s">
        <v>420</v>
      </c>
      <c r="B83" s="189">
        <v>137936348.74</v>
      </c>
      <c r="C83" s="227"/>
    </row>
    <row r="84" spans="1:2">
      <c r="A84" s="244"/>
      <c r="B84" s="245"/>
    </row>
    <row r="85" spans="1:2">
      <c r="A85" s="9" t="s">
        <v>421</v>
      </c>
      <c r="B85" s="9" t="s">
        <v>422</v>
      </c>
    </row>
    <row r="86" spans="1:2">
      <c r="A86" s="8"/>
      <c r="B86" s="9" t="s">
        <v>423</v>
      </c>
    </row>
    <row r="87" spans="1:2">
      <c r="A87" s="10" t="s">
        <v>421</v>
      </c>
      <c r="B87" s="8"/>
    </row>
    <row r="88" ht="30" spans="1:2">
      <c r="A88" s="10" t="s">
        <v>424</v>
      </c>
      <c r="B88" s="11">
        <f>B75+(B82-B83)</f>
        <v>419629832.059999</v>
      </c>
    </row>
    <row r="89" spans="1:1">
      <c r="A89" s="23"/>
    </row>
    <row r="90" spans="1:3">
      <c r="A90" s="246" t="s">
        <v>425</v>
      </c>
      <c r="B90" s="246" t="s">
        <v>426</v>
      </c>
      <c r="C90" s="246"/>
    </row>
    <row r="91" ht="30" spans="1:3">
      <c r="A91" s="247"/>
      <c r="B91" s="246" t="s">
        <v>427</v>
      </c>
      <c r="C91" s="246" t="s">
        <v>428</v>
      </c>
    </row>
    <row r="92" spans="1:3">
      <c r="A92" s="10" t="s">
        <v>425</v>
      </c>
      <c r="B92" s="8"/>
      <c r="C92" s="8"/>
    </row>
    <row r="93" spans="1:6">
      <c r="A93" s="10" t="s">
        <v>429</v>
      </c>
      <c r="B93" s="11">
        <v>2314042500.19</v>
      </c>
      <c r="C93" s="189">
        <v>1528566865.24</v>
      </c>
      <c r="F93" s="248"/>
    </row>
    <row r="94" spans="1:7">
      <c r="A94" s="10" t="s">
        <v>430</v>
      </c>
      <c r="B94" s="11">
        <f>B95+B99</f>
        <v>992122390.18</v>
      </c>
      <c r="C94" s="11">
        <f>C95+C99</f>
        <v>574151460.56</v>
      </c>
      <c r="F94" s="249"/>
      <c r="G94" s="250"/>
    </row>
    <row r="95" spans="1:7">
      <c r="A95" s="10" t="s">
        <v>431</v>
      </c>
      <c r="B95" s="11">
        <f>B96-B97-B98</f>
        <v>641248497.94</v>
      </c>
      <c r="C95" s="11">
        <f>C96-C97-C98</f>
        <v>537768469.17</v>
      </c>
      <c r="F95" s="251"/>
      <c r="G95" s="250"/>
    </row>
    <row r="96" spans="1:6">
      <c r="A96" s="10" t="s">
        <v>432</v>
      </c>
      <c r="B96" s="11">
        <v>1032110554.47</v>
      </c>
      <c r="C96" s="11">
        <v>1085005215.66</v>
      </c>
      <c r="F96" s="251"/>
    </row>
    <row r="97" spans="1:4">
      <c r="A97" s="10" t="s">
        <v>433</v>
      </c>
      <c r="B97" s="189">
        <v>113187988.85</v>
      </c>
      <c r="C97" s="189">
        <v>344076146.46</v>
      </c>
      <c r="D97" s="229"/>
    </row>
    <row r="98" spans="1:7">
      <c r="A98" s="10" t="s">
        <v>434</v>
      </c>
      <c r="B98" s="11">
        <v>277674067.68</v>
      </c>
      <c r="C98" s="252">
        <v>203160600.03</v>
      </c>
      <c r="D98" s="184"/>
      <c r="E98" s="184"/>
      <c r="F98" s="184"/>
      <c r="G98" s="253"/>
    </row>
    <row r="99" spans="1:7">
      <c r="A99" s="10" t="s">
        <v>435</v>
      </c>
      <c r="B99" s="11">
        <v>350873892.24</v>
      </c>
      <c r="C99" s="11">
        <v>36382991.39</v>
      </c>
      <c r="D99" s="254"/>
      <c r="E99" s="184"/>
      <c r="F99" s="184"/>
      <c r="G99" s="255"/>
    </row>
    <row r="100" spans="1:7">
      <c r="A100" s="256" t="s">
        <v>436</v>
      </c>
      <c r="B100" s="257">
        <f>B93-B94</f>
        <v>1321920110.01</v>
      </c>
      <c r="C100" s="257">
        <f>C93-C94</f>
        <v>954415404.68</v>
      </c>
      <c r="F100" s="184"/>
      <c r="G100" s="258"/>
    </row>
    <row r="101" spans="1:2">
      <c r="A101" s="23"/>
      <c r="B101" s="259"/>
    </row>
    <row r="102" spans="1:2">
      <c r="A102" s="246" t="s">
        <v>437</v>
      </c>
      <c r="B102" s="246" t="s">
        <v>438</v>
      </c>
    </row>
    <row r="103" spans="1:2">
      <c r="A103" s="247"/>
      <c r="B103" s="246" t="s">
        <v>423</v>
      </c>
    </row>
    <row r="104" spans="1:2">
      <c r="A104" s="10" t="s">
        <v>437</v>
      </c>
      <c r="B104" s="8"/>
    </row>
    <row r="105" ht="27" spans="1:2">
      <c r="A105" s="10" t="s">
        <v>439</v>
      </c>
      <c r="B105" s="11">
        <f>B100-C100</f>
        <v>367504705.33</v>
      </c>
    </row>
    <row r="106" spans="1:2">
      <c r="A106" s="260"/>
      <c r="B106" s="261"/>
    </row>
    <row r="107" ht="28.5" spans="1:2">
      <c r="A107" s="262" t="s">
        <v>440</v>
      </c>
      <c r="B107" s="151" t="s">
        <v>441</v>
      </c>
    </row>
    <row r="108" ht="28.5" spans="1:2">
      <c r="A108" s="236"/>
      <c r="B108" s="151" t="s">
        <v>442</v>
      </c>
    </row>
    <row r="109" spans="1:2">
      <c r="A109" s="263" t="s">
        <v>440</v>
      </c>
      <c r="B109" s="8"/>
    </row>
    <row r="110" spans="1:2">
      <c r="A110" s="263" t="s">
        <v>443</v>
      </c>
      <c r="B110" s="237">
        <v>-140148342</v>
      </c>
    </row>
    <row r="111" spans="1:2">
      <c r="A111" s="264"/>
      <c r="B111" s="170"/>
    </row>
    <row r="112" spans="1:2">
      <c r="A112" s="264"/>
      <c r="B112" s="170"/>
    </row>
    <row r="113" ht="28.5" spans="1:2">
      <c r="A113" s="262" t="s">
        <v>444</v>
      </c>
      <c r="B113" s="151" t="s">
        <v>445</v>
      </c>
    </row>
    <row r="114" spans="1:2">
      <c r="A114" s="236"/>
      <c r="B114" s="151" t="s">
        <v>423</v>
      </c>
    </row>
    <row r="115" spans="1:2">
      <c r="A115" s="263" t="s">
        <v>446</v>
      </c>
      <c r="B115" s="11">
        <f>C97-B97</f>
        <v>230888157.61</v>
      </c>
    </row>
    <row r="116" spans="1:2">
      <c r="A116" s="263" t="s">
        <v>447</v>
      </c>
      <c r="B116" s="11">
        <f>D35</f>
        <v>0</v>
      </c>
    </row>
    <row r="117" spans="1:2">
      <c r="A117" s="263" t="s">
        <v>448</v>
      </c>
      <c r="B117" s="11">
        <v>0</v>
      </c>
    </row>
    <row r="118" spans="1:2">
      <c r="A118" s="263" t="s">
        <v>449</v>
      </c>
      <c r="B118" s="11">
        <v>0</v>
      </c>
    </row>
    <row r="119" spans="1:2">
      <c r="A119" s="263" t="s">
        <v>450</v>
      </c>
      <c r="B119" s="11">
        <v>0</v>
      </c>
    </row>
    <row r="120" spans="1:2">
      <c r="A120" s="263" t="s">
        <v>451</v>
      </c>
      <c r="B120" s="11">
        <v>0</v>
      </c>
    </row>
    <row r="121" ht="25.5" spans="1:2">
      <c r="A121" s="263" t="s">
        <v>452</v>
      </c>
      <c r="B121" s="11">
        <f>(B105+(B115-B116-C122+B118+B119)+-(B120))</f>
        <v>598392862.94</v>
      </c>
    </row>
    <row r="122" spans="1:2">
      <c r="A122" s="264"/>
      <c r="B122" s="170"/>
    </row>
    <row r="123" spans="1:2">
      <c r="A123" s="264"/>
      <c r="B123" s="170"/>
    </row>
    <row r="124" ht="28.5" spans="1:4">
      <c r="A124" s="262" t="s">
        <v>453</v>
      </c>
      <c r="B124" s="151" t="s">
        <v>445</v>
      </c>
      <c r="C124" s="265"/>
      <c r="D124" s="265"/>
    </row>
    <row r="125" ht="15.75" spans="1:4">
      <c r="A125" s="236"/>
      <c r="B125" s="151" t="s">
        <v>423</v>
      </c>
      <c r="C125" s="34"/>
      <c r="D125" s="33"/>
    </row>
    <row r="126" ht="25.5" spans="1:4">
      <c r="A126" s="263" t="s">
        <v>454</v>
      </c>
      <c r="B126" s="11">
        <f>B121-(DRPN!B82-DRPN!B83)</f>
        <v>591049155.94</v>
      </c>
      <c r="C126" s="266"/>
      <c r="D126" s="33"/>
    </row>
    <row r="129" spans="1:7">
      <c r="A129" s="267" t="s">
        <v>86</v>
      </c>
      <c r="B129" s="250" t="s">
        <v>87</v>
      </c>
      <c r="C129" s="250"/>
      <c r="E129" s="250" t="s">
        <v>90</v>
      </c>
      <c r="F129" s="250"/>
      <c r="G129" s="250"/>
    </row>
    <row r="130" spans="1:7">
      <c r="A130" s="267" t="s">
        <v>88</v>
      </c>
      <c r="B130" s="250" t="s">
        <v>89</v>
      </c>
      <c r="C130" s="250"/>
      <c r="E130" s="250" t="s">
        <v>92</v>
      </c>
      <c r="F130" s="250"/>
      <c r="G130" s="250"/>
    </row>
    <row r="131" spans="5:7">
      <c r="E131" s="172"/>
      <c r="F131" s="267"/>
      <c r="G131" s="267"/>
    </row>
    <row r="132" spans="2:3">
      <c r="B132" s="267" t="s">
        <v>91</v>
      </c>
      <c r="C132" s="267"/>
    </row>
    <row r="133" spans="2:3">
      <c r="B133" s="267" t="s">
        <v>93</v>
      </c>
      <c r="C133" s="267"/>
    </row>
    <row r="134" spans="2:3">
      <c r="B134" s="267" t="s">
        <v>94</v>
      </c>
      <c r="C134" s="267"/>
    </row>
  </sheetData>
  <mergeCells count="29">
    <mergeCell ref="A1:C1"/>
    <mergeCell ref="B90:C90"/>
    <mergeCell ref="B129:C129"/>
    <mergeCell ref="E129:G129"/>
    <mergeCell ref="B130:C130"/>
    <mergeCell ref="E130:G130"/>
    <mergeCell ref="F131:G131"/>
    <mergeCell ref="B132:C132"/>
    <mergeCell ref="B133:C133"/>
    <mergeCell ref="B134:C134"/>
    <mergeCell ref="A2:A4"/>
    <mergeCell ref="A49:A50"/>
    <mergeCell ref="A77:A78"/>
    <mergeCell ref="A85:A86"/>
    <mergeCell ref="A90:A91"/>
    <mergeCell ref="A102:A103"/>
    <mergeCell ref="A107:A108"/>
    <mergeCell ref="A113:A114"/>
    <mergeCell ref="A124:A125"/>
    <mergeCell ref="B2:B4"/>
    <mergeCell ref="B50:B51"/>
    <mergeCell ref="B77:B78"/>
    <mergeCell ref="C2:C4"/>
    <mergeCell ref="C50:C51"/>
    <mergeCell ref="D2:D4"/>
    <mergeCell ref="D50:D51"/>
    <mergeCell ref="E50:E51"/>
    <mergeCell ref="F50:F51"/>
    <mergeCell ref="G50:G51"/>
  </mergeCells>
  <printOptions horizontalCentered="1"/>
  <pageMargins left="0.393700787401575" right="0.31496062992126" top="0.393700787401575" bottom="0.393700787401575" header="0.31496062992126" footer="0.31496062992126"/>
  <pageSetup paperSize="9" scale="7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workbookViewId="0">
      <selection activeCell="F11" sqref="F11"/>
    </sheetView>
  </sheetViews>
  <sheetFormatPr defaultColWidth="9" defaultRowHeight="15"/>
  <cols>
    <col min="1" max="1" width="45.2857142857143" customWidth="1"/>
    <col min="2" max="6" width="14.7142857142857" style="5" customWidth="1"/>
    <col min="7" max="7" width="15.7142857142857" style="5" customWidth="1"/>
    <col min="8" max="8" width="16.4285714285714" style="5" customWidth="1"/>
    <col min="9" max="9" width="15.5714285714286" style="5" customWidth="1"/>
    <col min="10" max="10" width="16.5714285714286" style="5" customWidth="1"/>
    <col min="11" max="11" width="15.2857142857143" style="5" customWidth="1"/>
    <col min="12" max="12" width="14.4285714285714" style="5" customWidth="1"/>
    <col min="13" max="13" width="16.7142857142857" style="5" customWidth="1"/>
    <col min="15" max="15" width="13.8571428571429"/>
  </cols>
  <sheetData>
    <row r="1" ht="27" customHeight="1" spans="1:13">
      <c r="A1" s="150" t="s">
        <v>455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ht="29.25" customHeight="1" spans="1:13">
      <c r="A2" s="151" t="s">
        <v>456</v>
      </c>
      <c r="B2" s="9" t="s">
        <v>457</v>
      </c>
      <c r="C2" s="9"/>
      <c r="D2" s="9"/>
      <c r="E2" s="9"/>
      <c r="F2" s="9"/>
      <c r="G2" s="9" t="s">
        <v>458</v>
      </c>
      <c r="H2" s="9"/>
      <c r="I2" s="9"/>
      <c r="J2" s="9"/>
      <c r="K2" s="9"/>
      <c r="L2" s="9"/>
      <c r="M2" s="9" t="s">
        <v>459</v>
      </c>
    </row>
    <row r="3" ht="21.75" customHeight="1" spans="1:13">
      <c r="A3" s="151"/>
      <c r="B3" s="9" t="s">
        <v>460</v>
      </c>
      <c r="C3" s="9"/>
      <c r="D3" s="9" t="s">
        <v>461</v>
      </c>
      <c r="E3" s="9" t="s">
        <v>462</v>
      </c>
      <c r="F3" s="9" t="s">
        <v>463</v>
      </c>
      <c r="G3" s="9" t="s">
        <v>460</v>
      </c>
      <c r="H3" s="9"/>
      <c r="I3" s="9" t="s">
        <v>464</v>
      </c>
      <c r="J3" s="9" t="s">
        <v>465</v>
      </c>
      <c r="K3" s="9" t="s">
        <v>466</v>
      </c>
      <c r="L3" s="9" t="s">
        <v>467</v>
      </c>
      <c r="M3" s="8"/>
    </row>
    <row r="4" ht="55.5" customHeight="1" spans="1:13">
      <c r="A4" s="151"/>
      <c r="B4" s="152" t="s">
        <v>468</v>
      </c>
      <c r="C4" s="152" t="s">
        <v>469</v>
      </c>
      <c r="D4" s="153"/>
      <c r="E4" s="153"/>
      <c r="F4" s="153"/>
      <c r="G4" s="152" t="s">
        <v>470</v>
      </c>
      <c r="H4" s="152" t="s">
        <v>471</v>
      </c>
      <c r="I4" s="153"/>
      <c r="J4" s="153"/>
      <c r="K4" s="153"/>
      <c r="L4" s="153"/>
      <c r="M4" s="153"/>
    </row>
    <row r="5" spans="1:13">
      <c r="A5" s="154" t="s">
        <v>472</v>
      </c>
      <c r="B5" s="155">
        <f t="shared" ref="B5:H5" si="0">B6+B7</f>
        <v>84510.91</v>
      </c>
      <c r="C5" s="155">
        <f t="shared" si="0"/>
        <v>82828979.31</v>
      </c>
      <c r="D5" s="155">
        <f t="shared" ref="B5:K5" si="1">D6+D7</f>
        <v>81619985.29</v>
      </c>
      <c r="E5" s="155">
        <f t="shared" si="1"/>
        <v>1020048.5</v>
      </c>
      <c r="F5" s="155">
        <f>B5+C5-D5-E5</f>
        <v>273456.429999992</v>
      </c>
      <c r="G5" s="155">
        <f t="shared" si="0"/>
        <v>2536530</v>
      </c>
      <c r="H5" s="155">
        <f t="shared" si="0"/>
        <v>102021225.6</v>
      </c>
      <c r="I5" s="155">
        <f t="shared" si="1"/>
        <v>90352569.12</v>
      </c>
      <c r="J5" s="155">
        <f t="shared" si="1"/>
        <v>90329450.89</v>
      </c>
      <c r="K5" s="155">
        <f t="shared" si="1"/>
        <v>13054564.32</v>
      </c>
      <c r="L5" s="155">
        <f>G5+H5-J5-K5</f>
        <v>1173740.38999999</v>
      </c>
      <c r="M5" s="155">
        <f>F5+L5</f>
        <v>1447196.81999999</v>
      </c>
    </row>
    <row r="6" spans="1:13">
      <c r="A6" s="156" t="s">
        <v>473</v>
      </c>
      <c r="B6" s="157">
        <v>68132.1</v>
      </c>
      <c r="C6" s="157">
        <v>82359621.21</v>
      </c>
      <c r="D6" s="157">
        <v>81150627.19</v>
      </c>
      <c r="E6" s="157">
        <v>1020048.5</v>
      </c>
      <c r="F6" s="155">
        <f>B6+C6-D6-E6</f>
        <v>257077.61999999</v>
      </c>
      <c r="G6" s="157">
        <v>176449.58</v>
      </c>
      <c r="H6" s="157">
        <v>92174836.55</v>
      </c>
      <c r="I6" s="157">
        <v>81087110.87</v>
      </c>
      <c r="J6" s="157">
        <v>81063992.64</v>
      </c>
      <c r="K6" s="157">
        <v>10538620.65</v>
      </c>
      <c r="L6" s="155">
        <f>G6+H6-J6-K6</f>
        <v>748672.839999994</v>
      </c>
      <c r="M6" s="155">
        <f>F6+L6</f>
        <v>1005750.45999998</v>
      </c>
    </row>
    <row r="7" spans="1:13">
      <c r="A7" s="156" t="s">
        <v>474</v>
      </c>
      <c r="B7" s="155">
        <f>B8</f>
        <v>16378.81</v>
      </c>
      <c r="C7" s="155">
        <f>C8</f>
        <v>469358.1</v>
      </c>
      <c r="D7" s="155">
        <f t="shared" ref="B7:M7" si="2">D8</f>
        <v>469358.1</v>
      </c>
      <c r="E7" s="155">
        <f t="shared" si="2"/>
        <v>0</v>
      </c>
      <c r="F7" s="155">
        <f t="shared" si="2"/>
        <v>16378.81</v>
      </c>
      <c r="G7" s="155">
        <f t="shared" si="2"/>
        <v>2360080.42</v>
      </c>
      <c r="H7" s="155">
        <f t="shared" si="2"/>
        <v>9846389.05</v>
      </c>
      <c r="I7" s="155">
        <f t="shared" si="2"/>
        <v>9265458.25</v>
      </c>
      <c r="J7" s="155">
        <f t="shared" si="2"/>
        <v>9265458.25</v>
      </c>
      <c r="K7" s="155">
        <f t="shared" si="2"/>
        <v>2515943.67</v>
      </c>
      <c r="L7" s="155">
        <f t="shared" si="2"/>
        <v>425067.550000001</v>
      </c>
      <c r="M7" s="155">
        <f t="shared" si="2"/>
        <v>441446.360000001</v>
      </c>
    </row>
    <row r="8" spans="1:13">
      <c r="A8" s="156" t="s">
        <v>475</v>
      </c>
      <c r="B8" s="157">
        <v>16378.81</v>
      </c>
      <c r="C8" s="157">
        <v>469358.1</v>
      </c>
      <c r="D8" s="157">
        <v>469358.1</v>
      </c>
      <c r="E8" s="155"/>
      <c r="F8" s="155">
        <f>B8+C8-D8-E8</f>
        <v>16378.81</v>
      </c>
      <c r="G8" s="157">
        <v>2360080.42</v>
      </c>
      <c r="H8" s="157">
        <v>9846389.05</v>
      </c>
      <c r="I8" s="157">
        <v>9265458.25</v>
      </c>
      <c r="J8" s="157">
        <v>9265458.25</v>
      </c>
      <c r="K8" s="157">
        <v>2515943.67</v>
      </c>
      <c r="L8" s="155">
        <f>G8+H8-J8-K8</f>
        <v>425067.550000001</v>
      </c>
      <c r="M8" s="155">
        <f>F8+L8</f>
        <v>441446.360000001</v>
      </c>
    </row>
    <row r="9" spans="1:13">
      <c r="A9" s="156" t="s">
        <v>476</v>
      </c>
      <c r="B9" s="155">
        <f>B16</f>
        <v>0</v>
      </c>
      <c r="C9" s="155">
        <f t="shared" ref="C9:K9" si="3">C16</f>
        <v>30556282.77</v>
      </c>
      <c r="D9" s="158">
        <f t="shared" si="3"/>
        <v>30552096.39</v>
      </c>
      <c r="E9" s="155">
        <v>0</v>
      </c>
      <c r="F9" s="155">
        <f>B9+C9-D9-E9</f>
        <v>4186.37999999896</v>
      </c>
      <c r="G9" s="155">
        <v>0</v>
      </c>
      <c r="H9" s="155">
        <f t="shared" si="3"/>
        <v>1590384.59</v>
      </c>
      <c r="I9" s="155">
        <f t="shared" si="3"/>
        <v>1567349.65</v>
      </c>
      <c r="J9" s="155">
        <f t="shared" si="3"/>
        <v>1567349.65</v>
      </c>
      <c r="K9" s="155">
        <f t="shared" si="3"/>
        <v>23034.94</v>
      </c>
      <c r="L9" s="155">
        <f>G9+H9-J9-K9</f>
        <v>-5.45696821063757e-11</v>
      </c>
      <c r="M9" s="155">
        <f>F9+L9</f>
        <v>4186.3799999989</v>
      </c>
    </row>
    <row r="10" spans="1:15">
      <c r="A10" s="156" t="s">
        <v>477</v>
      </c>
      <c r="B10" s="155">
        <f t="shared" ref="B10:H10" si="4">B5+B9</f>
        <v>84510.91</v>
      </c>
      <c r="C10" s="155">
        <f t="shared" si="4"/>
        <v>113385262.08</v>
      </c>
      <c r="D10" s="155">
        <f t="shared" ref="B10:L10" si="5">D5+D9</f>
        <v>112172081.68</v>
      </c>
      <c r="E10" s="155">
        <f t="shared" si="5"/>
        <v>1020048.5</v>
      </c>
      <c r="F10" s="155">
        <f>B10+C10-D10-E10</f>
        <v>277642.809999987</v>
      </c>
      <c r="G10" s="159">
        <f t="shared" si="4"/>
        <v>2536530</v>
      </c>
      <c r="H10" s="159">
        <f t="shared" si="4"/>
        <v>103611610.19</v>
      </c>
      <c r="I10" s="159">
        <f t="shared" si="5"/>
        <v>91919918.77</v>
      </c>
      <c r="J10" s="159">
        <f t="shared" si="5"/>
        <v>91896800.54</v>
      </c>
      <c r="K10" s="159">
        <f t="shared" si="5"/>
        <v>13077599.26</v>
      </c>
      <c r="L10" s="159">
        <f t="shared" si="5"/>
        <v>1173740.38999999</v>
      </c>
      <c r="M10" s="159">
        <f>F10+L10</f>
        <v>1451383.19999998</v>
      </c>
      <c r="O10" s="46"/>
    </row>
    <row r="11" spans="1:13">
      <c r="A11" s="160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8"/>
      <c r="M11" s="169"/>
    </row>
    <row r="12" spans="1:13">
      <c r="A12" s="160"/>
      <c r="D12" s="162"/>
      <c r="E12" s="13"/>
      <c r="M12" s="170"/>
    </row>
    <row r="13" spans="1:13">
      <c r="A13" s="9" t="s">
        <v>456</v>
      </c>
      <c r="B13" s="9" t="s">
        <v>478</v>
      </c>
      <c r="C13" s="9"/>
      <c r="D13" s="9"/>
      <c r="E13" s="9"/>
      <c r="F13" s="9"/>
      <c r="G13" s="9" t="s">
        <v>479</v>
      </c>
      <c r="H13" s="9"/>
      <c r="I13" s="9"/>
      <c r="J13" s="9"/>
      <c r="K13" s="9"/>
      <c r="L13" s="9"/>
      <c r="M13" s="9" t="s">
        <v>459</v>
      </c>
    </row>
    <row r="14" spans="1:13">
      <c r="A14" s="9"/>
      <c r="B14" s="9" t="s">
        <v>460</v>
      </c>
      <c r="C14" s="9"/>
      <c r="D14" s="9" t="s">
        <v>461</v>
      </c>
      <c r="E14" s="9" t="s">
        <v>462</v>
      </c>
      <c r="F14" s="9" t="s">
        <v>463</v>
      </c>
      <c r="G14" s="9" t="s">
        <v>460</v>
      </c>
      <c r="H14" s="9"/>
      <c r="I14" s="9" t="s">
        <v>464</v>
      </c>
      <c r="J14" s="9" t="s">
        <v>465</v>
      </c>
      <c r="K14" s="9" t="s">
        <v>466</v>
      </c>
      <c r="L14" s="9" t="s">
        <v>467</v>
      </c>
      <c r="M14" s="8"/>
    </row>
    <row r="15" ht="45" spans="1:13">
      <c r="A15" s="9"/>
      <c r="B15" s="9" t="s">
        <v>468</v>
      </c>
      <c r="C15" s="9" t="s">
        <v>480</v>
      </c>
      <c r="D15" s="8"/>
      <c r="E15" s="8"/>
      <c r="F15" s="8"/>
      <c r="G15" s="9" t="s">
        <v>470</v>
      </c>
      <c r="H15" s="9" t="s">
        <v>481</v>
      </c>
      <c r="I15" s="8"/>
      <c r="J15" s="8"/>
      <c r="K15" s="8"/>
      <c r="L15" s="8"/>
      <c r="M15" s="8"/>
    </row>
    <row r="16" spans="1:13">
      <c r="A16" s="9" t="s">
        <v>476</v>
      </c>
      <c r="B16" s="20">
        <f>B17+B18</f>
        <v>0</v>
      </c>
      <c r="C16" s="20">
        <f>C17+C18</f>
        <v>30556282.77</v>
      </c>
      <c r="D16" s="20">
        <f t="shared" ref="C16:M16" si="6">D17+D18</f>
        <v>30552096.39</v>
      </c>
      <c r="E16" s="20">
        <f t="shared" si="6"/>
        <v>0</v>
      </c>
      <c r="F16" s="20">
        <f t="shared" si="6"/>
        <v>4186.37999999896</v>
      </c>
      <c r="G16" s="20">
        <f t="shared" si="6"/>
        <v>0</v>
      </c>
      <c r="H16" s="20">
        <f t="shared" si="6"/>
        <v>1590384.59</v>
      </c>
      <c r="I16" s="20">
        <f t="shared" si="6"/>
        <v>1567349.65</v>
      </c>
      <c r="J16" s="20">
        <f t="shared" si="6"/>
        <v>1567349.65</v>
      </c>
      <c r="K16" s="20">
        <f t="shared" si="6"/>
        <v>23034.94</v>
      </c>
      <c r="L16" s="20">
        <f t="shared" si="6"/>
        <v>0</v>
      </c>
      <c r="M16" s="20">
        <f t="shared" si="6"/>
        <v>4186.37999999896</v>
      </c>
    </row>
    <row r="17" spans="1:13">
      <c r="A17" s="10" t="s">
        <v>473</v>
      </c>
      <c r="B17" s="20">
        <v>0</v>
      </c>
      <c r="C17" s="157">
        <v>29553805.15</v>
      </c>
      <c r="D17" s="46">
        <v>29549618.77</v>
      </c>
      <c r="E17" s="20">
        <v>0</v>
      </c>
      <c r="F17" s="20">
        <f>B17+C17-D17-E17</f>
        <v>4186.37999999896</v>
      </c>
      <c r="G17" s="20"/>
      <c r="H17" s="20">
        <v>84947.94</v>
      </c>
      <c r="I17" s="157">
        <v>61913</v>
      </c>
      <c r="J17" s="157">
        <v>61913</v>
      </c>
      <c r="K17" s="46">
        <v>23034.94</v>
      </c>
      <c r="L17" s="20">
        <f>G17+H17-J17-K17</f>
        <v>0</v>
      </c>
      <c r="M17" s="20">
        <f>F17+L17</f>
        <v>4186.37999999896</v>
      </c>
    </row>
    <row r="18" spans="1:13">
      <c r="A18" s="10" t="s">
        <v>474</v>
      </c>
      <c r="B18" s="20">
        <f>B19</f>
        <v>0</v>
      </c>
      <c r="C18" s="20">
        <f>C19</f>
        <v>1002477.62</v>
      </c>
      <c r="D18" s="20">
        <f t="shared" ref="C18:M18" si="7">D19</f>
        <v>1002477.62</v>
      </c>
      <c r="E18" s="20">
        <f t="shared" si="7"/>
        <v>0</v>
      </c>
      <c r="F18" s="20">
        <f t="shared" si="7"/>
        <v>0</v>
      </c>
      <c r="G18" s="20">
        <f t="shared" si="7"/>
        <v>0</v>
      </c>
      <c r="H18" s="20">
        <f t="shared" si="7"/>
        <v>1505436.65</v>
      </c>
      <c r="I18" s="20">
        <f t="shared" si="7"/>
        <v>1505436.65</v>
      </c>
      <c r="J18" s="20">
        <f t="shared" si="7"/>
        <v>1505436.65</v>
      </c>
      <c r="K18" s="20">
        <f t="shared" si="7"/>
        <v>0</v>
      </c>
      <c r="L18" s="20">
        <f t="shared" si="7"/>
        <v>0</v>
      </c>
      <c r="M18" s="20">
        <f t="shared" si="7"/>
        <v>0</v>
      </c>
    </row>
    <row r="19" spans="1:13">
      <c r="A19" s="10" t="s">
        <v>475</v>
      </c>
      <c r="B19" s="20">
        <v>0</v>
      </c>
      <c r="C19" s="157">
        <v>1002477.62</v>
      </c>
      <c r="D19" s="157">
        <v>1002477.62</v>
      </c>
      <c r="E19" s="20">
        <v>0</v>
      </c>
      <c r="F19" s="20">
        <f>B19+C19-D19-E19</f>
        <v>0</v>
      </c>
      <c r="G19" s="20"/>
      <c r="H19" s="20">
        <v>1505436.65</v>
      </c>
      <c r="I19" s="157">
        <v>1505436.65</v>
      </c>
      <c r="J19" s="157">
        <v>1505436.65</v>
      </c>
      <c r="K19" s="20">
        <v>0</v>
      </c>
      <c r="L19" s="20">
        <f>G19+H19-J19-K19</f>
        <v>0</v>
      </c>
      <c r="M19" s="20">
        <f>F19+L19</f>
        <v>0</v>
      </c>
    </row>
    <row r="21" spans="2:8">
      <c r="B21" s="163"/>
      <c r="C21" s="46"/>
      <c r="D21" s="164"/>
      <c r="G21" s="165"/>
      <c r="H21" s="165"/>
    </row>
    <row r="22" spans="1:13">
      <c r="A22" s="36" t="s">
        <v>86</v>
      </c>
      <c r="C22" s="41" t="s">
        <v>87</v>
      </c>
      <c r="D22" s="41"/>
      <c r="E22" s="41"/>
      <c r="G22" s="41" t="s">
        <v>90</v>
      </c>
      <c r="H22" s="41"/>
      <c r="I22" s="41"/>
      <c r="K22" s="41" t="s">
        <v>91</v>
      </c>
      <c r="L22" s="41"/>
      <c r="M22" s="41"/>
    </row>
    <row r="23" s="44" customFormat="1" ht="12.75" spans="1:14">
      <c r="A23" s="42" t="s">
        <v>88</v>
      </c>
      <c r="C23" s="43" t="s">
        <v>89</v>
      </c>
      <c r="D23" s="43"/>
      <c r="E23" s="43"/>
      <c r="G23" s="43" t="s">
        <v>92</v>
      </c>
      <c r="H23" s="43"/>
      <c r="I23" s="43"/>
      <c r="J23" s="171"/>
      <c r="K23" s="48" t="s">
        <v>93</v>
      </c>
      <c r="L23" s="48"/>
      <c r="M23" s="48"/>
      <c r="N23"/>
    </row>
    <row r="24" s="44" customFormat="1" ht="12.75" spans="1:14">
      <c r="A24"/>
      <c r="K24" s="43" t="s">
        <v>94</v>
      </c>
      <c r="L24" s="43"/>
      <c r="M24" s="43"/>
      <c r="N24"/>
    </row>
    <row r="25" spans="4:5">
      <c r="D25" s="46"/>
      <c r="E25" s="46"/>
    </row>
    <row r="26" spans="3:9">
      <c r="C26" s="46"/>
      <c r="D26" s="46"/>
      <c r="F26" s="163"/>
      <c r="G26" s="163"/>
      <c r="H26" s="46"/>
      <c r="I26" s="164"/>
    </row>
    <row r="27" spans="3:12">
      <c r="C27" s="13"/>
      <c r="D27" s="13"/>
      <c r="E27" s="164"/>
      <c r="F27" s="46"/>
      <c r="H27" s="13"/>
      <c r="I27" s="164"/>
      <c r="L27" s="46"/>
    </row>
    <row r="28" spans="2:13">
      <c r="B28" s="46"/>
      <c r="C28" s="164"/>
      <c r="E28" s="46"/>
      <c r="F28" s="46"/>
      <c r="G28" s="13"/>
      <c r="H28" s="13"/>
      <c r="I28" s="164"/>
      <c r="L28" s="46"/>
      <c r="M28" s="46"/>
    </row>
    <row r="29" spans="2:13">
      <c r="B29" s="164"/>
      <c r="C29" s="166"/>
      <c r="D29" s="166"/>
      <c r="E29" s="166"/>
      <c r="F29" s="167"/>
      <c r="G29" s="166"/>
      <c r="H29" s="167"/>
      <c r="I29" s="166"/>
      <c r="J29" s="166"/>
      <c r="K29" s="166"/>
      <c r="L29" s="166"/>
      <c r="M29" s="46"/>
    </row>
    <row r="30" spans="4:12">
      <c r="D30" s="46"/>
      <c r="E30" s="46"/>
      <c r="F30" s="46"/>
      <c r="I30" s="46"/>
      <c r="J30" s="46"/>
      <c r="K30" s="46"/>
      <c r="L30" s="46"/>
    </row>
    <row r="31" spans="3:6">
      <c r="C31" s="164"/>
      <c r="D31" s="164"/>
      <c r="E31" s="164"/>
      <c r="F31" s="46"/>
    </row>
    <row r="32" spans="2:8">
      <c r="B32" s="164"/>
      <c r="C32" s="164"/>
      <c r="D32" s="164"/>
      <c r="E32" s="164"/>
      <c r="F32" s="46"/>
      <c r="H32" s="13">
        <f>F27+L27</f>
        <v>0</v>
      </c>
    </row>
    <row r="34" spans="3:3">
      <c r="C34" s="164"/>
    </row>
  </sheetData>
  <mergeCells count="34">
    <mergeCell ref="A1:M1"/>
    <mergeCell ref="B2:F2"/>
    <mergeCell ref="G2:L2"/>
    <mergeCell ref="B3:C3"/>
    <mergeCell ref="G3:H3"/>
    <mergeCell ref="B13:F13"/>
    <mergeCell ref="G13:L13"/>
    <mergeCell ref="B14:C14"/>
    <mergeCell ref="G14:H14"/>
    <mergeCell ref="C22:E22"/>
    <mergeCell ref="G22:I22"/>
    <mergeCell ref="K22:M22"/>
    <mergeCell ref="C23:E23"/>
    <mergeCell ref="G23:I23"/>
    <mergeCell ref="K23:M23"/>
    <mergeCell ref="K24:M24"/>
    <mergeCell ref="A2:A4"/>
    <mergeCell ref="A13:A15"/>
    <mergeCell ref="D3:D4"/>
    <mergeCell ref="D14:D15"/>
    <mergeCell ref="E3:E4"/>
    <mergeCell ref="E14:E15"/>
    <mergeCell ref="F3:F4"/>
    <mergeCell ref="F14:F15"/>
    <mergeCell ref="I3:I4"/>
    <mergeCell ref="I14:I15"/>
    <mergeCell ref="J3:J4"/>
    <mergeCell ref="J14:J15"/>
    <mergeCell ref="K3:K4"/>
    <mergeCell ref="K14:K15"/>
    <mergeCell ref="L3:L4"/>
    <mergeCell ref="L14:L15"/>
    <mergeCell ref="M2:M4"/>
    <mergeCell ref="M13:M15"/>
  </mergeCells>
  <pageMargins left="0.31496062992126" right="0.31496062992126" top="0.590551181102362" bottom="0.590551181102362" header="0.31496062992126" footer="0.31496062992126"/>
  <pageSetup paperSize="9" scale="6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34" sqref="A34"/>
    </sheetView>
  </sheetViews>
  <sheetFormatPr defaultColWidth="9.14285714285714" defaultRowHeight="12.75" outlineLevelCol="7"/>
  <cols>
    <col min="1" max="1" width="70.7142857142857" style="50" customWidth="1"/>
    <col min="2" max="2" width="21.5714285714286" style="50" customWidth="1"/>
    <col min="3" max="3" width="21.1428571428571" style="50" customWidth="1"/>
    <col min="4" max="4" width="22.4285714285714" style="50" customWidth="1"/>
    <col min="5" max="5" width="9.14285714285714" style="50"/>
    <col min="6" max="6" width="14.4285714285714" style="50"/>
    <col min="7" max="7" width="16" style="50" customWidth="1"/>
    <col min="8" max="16384" width="9.14285714285714" style="50"/>
  </cols>
  <sheetData>
    <row r="1" s="50" customFormat="1" ht="15.75" spans="1:6">
      <c r="A1" s="116" t="s">
        <v>482</v>
      </c>
      <c r="B1" s="117"/>
      <c r="C1" s="117"/>
      <c r="D1" s="118"/>
      <c r="E1" s="54"/>
      <c r="F1" s="54"/>
    </row>
    <row r="2" s="50" customFormat="1" ht="15" spans="1:4">
      <c r="A2" s="119" t="s">
        <v>483</v>
      </c>
      <c r="B2" s="120"/>
      <c r="C2" s="120"/>
      <c r="D2" s="121"/>
    </row>
    <row r="3" s="50" customFormat="1" ht="15.75" spans="1:4">
      <c r="A3" s="122" t="s">
        <v>252</v>
      </c>
      <c r="B3" s="123" t="s">
        <v>484</v>
      </c>
      <c r="C3" s="123"/>
      <c r="D3" s="124"/>
    </row>
    <row r="4" s="50" customFormat="1" ht="63" customHeight="1" spans="1:4">
      <c r="A4" s="122"/>
      <c r="B4" s="123" t="s">
        <v>250</v>
      </c>
      <c r="C4" s="123" t="s">
        <v>485</v>
      </c>
      <c r="D4" s="124" t="s">
        <v>486</v>
      </c>
    </row>
    <row r="5" s="50" customFormat="1" ht="14.25" spans="1:4">
      <c r="A5" s="125" t="s">
        <v>487</v>
      </c>
      <c r="B5" s="126">
        <v>239649003.54</v>
      </c>
      <c r="C5" s="126">
        <v>166476608.64</v>
      </c>
      <c r="D5" s="127">
        <f>B5-C5</f>
        <v>73172394.9</v>
      </c>
    </row>
    <row r="6" s="50" customFormat="1" ht="15" spans="1:4">
      <c r="A6" s="128"/>
      <c r="B6" s="129"/>
      <c r="C6" s="129"/>
      <c r="D6" s="130"/>
    </row>
    <row r="7" s="50" customFormat="1" ht="15.75" spans="1:4">
      <c r="A7" s="131" t="s">
        <v>277</v>
      </c>
      <c r="B7" s="132" t="s">
        <v>488</v>
      </c>
      <c r="C7" s="132"/>
      <c r="D7" s="133"/>
    </row>
    <row r="8" s="50" customFormat="1" ht="25.5" spans="1:4">
      <c r="A8" s="131"/>
      <c r="B8" s="58" t="s">
        <v>489</v>
      </c>
      <c r="C8" s="58" t="s">
        <v>490</v>
      </c>
      <c r="D8" s="134" t="s">
        <v>491</v>
      </c>
    </row>
    <row r="9" s="50" customFormat="1" ht="14.25" spans="1:4">
      <c r="A9" s="125" t="s">
        <v>277</v>
      </c>
      <c r="B9" s="135"/>
      <c r="C9" s="135"/>
      <c r="D9" s="136"/>
    </row>
    <row r="10" s="50" customFormat="1" ht="14.25" spans="1:8">
      <c r="A10" s="125" t="s">
        <v>492</v>
      </c>
      <c r="B10" s="137"/>
      <c r="C10" s="137"/>
      <c r="D10" s="127"/>
      <c r="H10" s="83"/>
    </row>
    <row r="11" s="50" customFormat="1" ht="14.25" spans="1:8">
      <c r="A11" s="138" t="s">
        <v>493</v>
      </c>
      <c r="B11" s="137">
        <v>764834552.62</v>
      </c>
      <c r="C11" s="137">
        <v>536744792.88</v>
      </c>
      <c r="D11" s="127">
        <f t="shared" ref="D11:D15" si="0">B11-C11</f>
        <v>228089759.74</v>
      </c>
      <c r="H11" s="83"/>
    </row>
    <row r="12" s="50" customFormat="1" ht="14.25" spans="1:8">
      <c r="A12" s="138" t="s">
        <v>494</v>
      </c>
      <c r="B12" s="137">
        <v>71039032</v>
      </c>
      <c r="C12" s="137">
        <v>64251588.31</v>
      </c>
      <c r="D12" s="127">
        <f t="shared" si="0"/>
        <v>6787443.69</v>
      </c>
      <c r="H12" s="83"/>
    </row>
    <row r="13" s="50" customFormat="1" ht="14.25" spans="1:8">
      <c r="A13" s="138" t="s">
        <v>495</v>
      </c>
      <c r="B13" s="137">
        <v>140254113</v>
      </c>
      <c r="C13" s="137">
        <v>139485037.22</v>
      </c>
      <c r="D13" s="127">
        <f t="shared" si="0"/>
        <v>769075.780000001</v>
      </c>
      <c r="F13" s="139"/>
      <c r="G13" s="139"/>
      <c r="H13" s="83"/>
    </row>
    <row r="14" s="50" customFormat="1" ht="14.25" spans="1:8">
      <c r="A14" s="125" t="s">
        <v>496</v>
      </c>
      <c r="B14" s="137">
        <v>0</v>
      </c>
      <c r="C14" s="137">
        <v>0</v>
      </c>
      <c r="D14" s="127">
        <f t="shared" si="0"/>
        <v>0</v>
      </c>
      <c r="H14" s="83"/>
    </row>
    <row r="15" s="50" customFormat="1" ht="14.25" spans="1:8">
      <c r="A15" s="125" t="s">
        <v>497</v>
      </c>
      <c r="B15" s="137">
        <v>0</v>
      </c>
      <c r="C15" s="137">
        <v>0</v>
      </c>
      <c r="D15" s="127">
        <f t="shared" si="0"/>
        <v>0</v>
      </c>
      <c r="F15" s="78"/>
      <c r="G15" s="78"/>
      <c r="H15" s="83"/>
    </row>
    <row r="16" s="50" customFormat="1" ht="14.25" spans="1:8">
      <c r="A16" s="125" t="s">
        <v>498</v>
      </c>
      <c r="B16" s="137">
        <f>B11+B12+B13-B14-B15</f>
        <v>976127697.62</v>
      </c>
      <c r="C16" s="137">
        <f>C11+C12+C13-C14-C15</f>
        <v>740481418.41</v>
      </c>
      <c r="D16" s="127">
        <f>D11+D12+D13-D14-D15</f>
        <v>235646279.21</v>
      </c>
      <c r="H16" s="83"/>
    </row>
    <row r="17" s="50" customFormat="1" ht="15" spans="1:8">
      <c r="A17" s="140"/>
      <c r="B17" s="90"/>
      <c r="C17" s="90"/>
      <c r="D17" s="141"/>
      <c r="H17" s="83"/>
    </row>
    <row r="18" s="50" customFormat="1" spans="1:8">
      <c r="A18" s="142" t="s">
        <v>499</v>
      </c>
      <c r="B18" s="123" t="s">
        <v>499</v>
      </c>
      <c r="C18" s="123"/>
      <c r="D18" s="124"/>
      <c r="F18" s="78"/>
      <c r="G18" s="78"/>
      <c r="H18" s="83"/>
    </row>
    <row r="19" s="50" customFormat="1" spans="1:8">
      <c r="A19" s="142"/>
      <c r="B19" s="123"/>
      <c r="C19" s="123"/>
      <c r="D19" s="124"/>
      <c r="H19" s="83"/>
    </row>
    <row r="20" s="50" customFormat="1" ht="15.75" spans="1:8">
      <c r="A20" s="143" t="s">
        <v>499</v>
      </c>
      <c r="B20" s="123"/>
      <c r="C20" s="123"/>
      <c r="D20" s="124"/>
      <c r="H20" s="83"/>
    </row>
    <row r="21" s="50" customFormat="1" ht="15" spans="1:8">
      <c r="A21" s="144" t="s">
        <v>500</v>
      </c>
      <c r="B21" s="145">
        <f>B16-B5</f>
        <v>736478694.08</v>
      </c>
      <c r="C21" s="145">
        <f>C16-C5</f>
        <v>574004809.77</v>
      </c>
      <c r="D21" s="146">
        <f>D16-D5</f>
        <v>162473884.31</v>
      </c>
      <c r="H21" s="83"/>
    </row>
    <row r="22" s="50" customFormat="1" spans="8:8">
      <c r="H22" s="83"/>
    </row>
    <row r="24" s="50" customFormat="1" ht="15.75" spans="1:6">
      <c r="A24" s="87" t="s">
        <v>86</v>
      </c>
      <c r="B24" s="88" t="s">
        <v>87</v>
      </c>
      <c r="C24" s="88"/>
      <c r="D24" s="78"/>
      <c r="F24" s="147"/>
    </row>
    <row r="25" s="50" customFormat="1" ht="14.25" spans="1:6">
      <c r="A25" s="89" t="s">
        <v>88</v>
      </c>
      <c r="B25" s="89" t="s">
        <v>89</v>
      </c>
      <c r="C25" s="89"/>
      <c r="D25" s="78"/>
      <c r="F25" s="147"/>
    </row>
    <row r="26" s="50" customFormat="1" spans="4:6">
      <c r="D26" s="78"/>
      <c r="F26" s="78"/>
    </row>
    <row r="27" s="50" customFormat="1" spans="4:6">
      <c r="D27" s="147"/>
      <c r="F27" s="78"/>
    </row>
    <row r="28" s="50" customFormat="1" spans="4:6">
      <c r="D28" s="78"/>
      <c r="F28" s="78"/>
    </row>
    <row r="29" s="50" customFormat="1" ht="15.75" spans="1:4">
      <c r="A29" s="87" t="s">
        <v>90</v>
      </c>
      <c r="B29" s="148" t="s">
        <v>91</v>
      </c>
      <c r="C29" s="148"/>
      <c r="D29" s="148"/>
    </row>
    <row r="30" s="50" customFormat="1" ht="15.75" spans="1:4">
      <c r="A30" s="87" t="s">
        <v>92</v>
      </c>
      <c r="B30" s="87" t="s">
        <v>93</v>
      </c>
      <c r="C30" s="87"/>
      <c r="D30" s="87"/>
    </row>
    <row r="31" s="50" customFormat="1" ht="15.75" spans="2:4">
      <c r="B31" s="149" t="s">
        <v>94</v>
      </c>
      <c r="C31" s="149"/>
      <c r="D31" s="149"/>
    </row>
  </sheetData>
  <mergeCells count="13">
    <mergeCell ref="A1:D1"/>
    <mergeCell ref="E1:F1"/>
    <mergeCell ref="A2:D2"/>
    <mergeCell ref="B3:D3"/>
    <mergeCell ref="B7:D7"/>
    <mergeCell ref="B25:C25"/>
    <mergeCell ref="B29:D29"/>
    <mergeCell ref="B30:D30"/>
    <mergeCell ref="B31:D31"/>
    <mergeCell ref="A3:A4"/>
    <mergeCell ref="A7:A8"/>
    <mergeCell ref="A18:A19"/>
    <mergeCell ref="B18:D19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"/>
  <sheetViews>
    <sheetView workbookViewId="0">
      <selection activeCell="J25" sqref="J25"/>
    </sheetView>
  </sheetViews>
  <sheetFormatPr defaultColWidth="9.14285714285714" defaultRowHeight="12.75" outlineLevelCol="4"/>
  <cols>
    <col min="1" max="1" width="17.4285714285714" style="50" customWidth="1"/>
    <col min="2" max="2" width="18.2857142857143" style="50" customWidth="1"/>
    <col min="3" max="3" width="19" style="50" customWidth="1"/>
    <col min="4" max="4" width="18.1428571428571" style="50" customWidth="1"/>
    <col min="5" max="5" width="20.4285714285714" style="50" customWidth="1"/>
    <col min="6" max="6" width="9.14285714285714" style="50"/>
    <col min="7" max="7" width="15.2857142857143" style="50" customWidth="1"/>
    <col min="8" max="16384" width="9.14285714285714" style="50"/>
  </cols>
  <sheetData>
    <row r="1" s="50" customFormat="1" ht="15" customHeight="1" spans="1:5">
      <c r="A1" s="93" t="s">
        <v>501</v>
      </c>
      <c r="B1" s="93"/>
      <c r="C1" s="93"/>
      <c r="D1" s="93"/>
      <c r="E1" s="93"/>
    </row>
    <row r="2" s="50" customFormat="1" ht="15" spans="1:5">
      <c r="A2" s="94" t="s">
        <v>502</v>
      </c>
      <c r="B2" s="94"/>
      <c r="C2" s="94"/>
      <c r="D2" s="94"/>
      <c r="E2" s="94"/>
    </row>
    <row r="3" s="50" customFormat="1" customHeight="1" spans="1:5">
      <c r="A3" s="58" t="s">
        <v>503</v>
      </c>
      <c r="B3" s="58" t="s">
        <v>503</v>
      </c>
      <c r="C3" s="58"/>
      <c r="D3" s="58"/>
      <c r="E3" s="58"/>
    </row>
    <row r="4" s="50" customFormat="1" customHeight="1" spans="1:5">
      <c r="A4" s="58"/>
      <c r="B4" s="58"/>
      <c r="C4" s="58"/>
      <c r="D4" s="58"/>
      <c r="E4" s="58"/>
    </row>
    <row r="5" s="50" customFormat="1" ht="72" customHeight="1" spans="1:5">
      <c r="A5" s="73"/>
      <c r="B5" s="73" t="s">
        <v>504</v>
      </c>
      <c r="C5" s="73" t="s">
        <v>505</v>
      </c>
      <c r="D5" s="73" t="s">
        <v>506</v>
      </c>
      <c r="E5" s="73" t="s">
        <v>507</v>
      </c>
    </row>
    <row r="6" s="50" customFormat="1" spans="1:5">
      <c r="A6" s="95" t="s">
        <v>508</v>
      </c>
      <c r="B6" s="96"/>
      <c r="C6" s="96"/>
      <c r="D6" s="96"/>
      <c r="E6" s="96"/>
    </row>
    <row r="7" s="50" customFormat="1" spans="1:5">
      <c r="A7" s="95" t="s">
        <v>509</v>
      </c>
      <c r="B7" s="96">
        <v>801415040.53</v>
      </c>
      <c r="C7" s="96">
        <v>665410369.49</v>
      </c>
      <c r="D7" s="96">
        <f t="shared" ref="D6:D68" si="0">B7-C7</f>
        <v>136004671.04</v>
      </c>
      <c r="E7" s="96">
        <v>2068596493</v>
      </c>
    </row>
    <row r="8" s="50" customFormat="1" spans="1:5">
      <c r="A8" s="95" t="s">
        <v>510</v>
      </c>
      <c r="B8" s="96">
        <v>690719592.49</v>
      </c>
      <c r="C8" s="96">
        <v>631880783.72</v>
      </c>
      <c r="D8" s="96">
        <f t="shared" si="0"/>
        <v>58838808.77</v>
      </c>
      <c r="E8" s="96">
        <v>2127435301.78</v>
      </c>
    </row>
    <row r="9" s="50" customFormat="1" spans="1:5">
      <c r="A9" s="95" t="s">
        <v>511</v>
      </c>
      <c r="B9" s="96">
        <v>651283302.02</v>
      </c>
      <c r="C9" s="96">
        <v>594174237.62</v>
      </c>
      <c r="D9" s="96">
        <f t="shared" si="0"/>
        <v>57109064.4</v>
      </c>
      <c r="E9" s="96">
        <v>2184544366.17</v>
      </c>
    </row>
    <row r="10" s="50" customFormat="1" spans="1:5">
      <c r="A10" s="95" t="s">
        <v>512</v>
      </c>
      <c r="B10" s="96">
        <v>615013495.35</v>
      </c>
      <c r="C10" s="96">
        <v>560430937.42</v>
      </c>
      <c r="D10" s="96">
        <f t="shared" si="0"/>
        <v>54582557.9300001</v>
      </c>
      <c r="E10" s="96">
        <v>2239126924.1</v>
      </c>
    </row>
    <row r="11" s="50" customFormat="1" spans="1:5">
      <c r="A11" s="95" t="s">
        <v>513</v>
      </c>
      <c r="B11" s="96">
        <v>581633927.82</v>
      </c>
      <c r="C11" s="96">
        <v>526059286.91</v>
      </c>
      <c r="D11" s="96">
        <f t="shared" si="0"/>
        <v>55574640.91</v>
      </c>
      <c r="E11" s="96">
        <v>2294701565.01</v>
      </c>
    </row>
    <row r="12" s="50" customFormat="1" spans="1:5">
      <c r="A12" s="95" t="s">
        <v>514</v>
      </c>
      <c r="B12" s="96">
        <v>593403574.48</v>
      </c>
      <c r="C12" s="96">
        <v>496485372.05</v>
      </c>
      <c r="D12" s="96">
        <f t="shared" si="0"/>
        <v>96918202.43</v>
      </c>
      <c r="E12" s="96">
        <v>2391619767.45</v>
      </c>
    </row>
    <row r="13" s="50" customFormat="1" spans="1:5">
      <c r="A13" s="95" t="s">
        <v>515</v>
      </c>
      <c r="B13" s="96">
        <v>516205266.47</v>
      </c>
      <c r="C13" s="96">
        <v>470512658.16</v>
      </c>
      <c r="D13" s="96">
        <f t="shared" si="0"/>
        <v>45692608.31</v>
      </c>
      <c r="E13" s="96">
        <v>2437312375.76</v>
      </c>
    </row>
    <row r="14" s="50" customFormat="1" spans="1:5">
      <c r="A14" s="95" t="s">
        <v>516</v>
      </c>
      <c r="B14" s="96">
        <v>485021445.08</v>
      </c>
      <c r="C14" s="96">
        <v>447306497.04</v>
      </c>
      <c r="D14" s="96">
        <f t="shared" si="0"/>
        <v>37714948.04</v>
      </c>
      <c r="E14" s="96">
        <v>2475027323.8</v>
      </c>
    </row>
    <row r="15" s="50" customFormat="1" spans="1:5">
      <c r="A15" s="95" t="s">
        <v>517</v>
      </c>
      <c r="B15" s="96">
        <v>453920703.36</v>
      </c>
      <c r="C15" s="96">
        <v>429568860.3</v>
      </c>
      <c r="D15" s="96">
        <f t="shared" si="0"/>
        <v>24351843.06</v>
      </c>
      <c r="E15" s="96">
        <v>2499379166.86</v>
      </c>
    </row>
    <row r="16" s="50" customFormat="1" spans="1:5">
      <c r="A16" s="95" t="s">
        <v>518</v>
      </c>
      <c r="B16" s="96">
        <v>423611063.45</v>
      </c>
      <c r="C16" s="96">
        <v>414832802.68</v>
      </c>
      <c r="D16" s="96">
        <f t="shared" si="0"/>
        <v>8778260.76999998</v>
      </c>
      <c r="E16" s="96">
        <v>2508157427.63</v>
      </c>
    </row>
    <row r="17" s="50" customFormat="1" spans="1:5">
      <c r="A17" s="95" t="s">
        <v>519</v>
      </c>
      <c r="B17" s="96">
        <v>429097700.93</v>
      </c>
      <c r="C17" s="96">
        <v>403931497.28</v>
      </c>
      <c r="D17" s="96">
        <f t="shared" si="0"/>
        <v>25166203.65</v>
      </c>
      <c r="E17" s="96">
        <v>2533323631.28</v>
      </c>
    </row>
    <row r="18" s="50" customFormat="1" spans="1:5">
      <c r="A18" s="95" t="s">
        <v>520</v>
      </c>
      <c r="B18" s="96">
        <v>366897467.03</v>
      </c>
      <c r="C18" s="96">
        <v>390618462.78</v>
      </c>
      <c r="D18" s="96">
        <f t="shared" si="0"/>
        <v>-23720995.75</v>
      </c>
      <c r="E18" s="96">
        <v>2509602635.53</v>
      </c>
    </row>
    <row r="19" s="50" customFormat="1" spans="1:5">
      <c r="A19" s="95" t="s">
        <v>521</v>
      </c>
      <c r="B19" s="96">
        <v>333867974.3</v>
      </c>
      <c r="C19" s="96">
        <v>376127378.62</v>
      </c>
      <c r="D19" s="96">
        <f t="shared" si="0"/>
        <v>-42259404.32</v>
      </c>
      <c r="E19" s="96">
        <v>2467343231.21</v>
      </c>
    </row>
    <row r="20" s="50" customFormat="1" spans="1:5">
      <c r="A20" s="95" t="s">
        <v>522</v>
      </c>
      <c r="B20" s="96">
        <v>306675136.33</v>
      </c>
      <c r="C20" s="96">
        <v>362050458.61</v>
      </c>
      <c r="D20" s="96">
        <f t="shared" si="0"/>
        <v>-55375322.28</v>
      </c>
      <c r="E20" s="96">
        <v>2411967908.93</v>
      </c>
    </row>
    <row r="21" s="50" customFormat="1" spans="1:5">
      <c r="A21" s="95" t="s">
        <v>523</v>
      </c>
      <c r="B21" s="96">
        <v>283865848.1</v>
      </c>
      <c r="C21" s="96">
        <v>352217723.73</v>
      </c>
      <c r="D21" s="96">
        <f t="shared" si="0"/>
        <v>-68351875.63</v>
      </c>
      <c r="E21" s="96">
        <v>2343616033.3</v>
      </c>
    </row>
    <row r="22" s="50" customFormat="1" spans="1:5">
      <c r="A22" s="95" t="s">
        <v>524</v>
      </c>
      <c r="B22" s="96">
        <v>290169800.08</v>
      </c>
      <c r="C22" s="96">
        <v>342990627.93</v>
      </c>
      <c r="D22" s="96">
        <f t="shared" si="0"/>
        <v>-52820827.85</v>
      </c>
      <c r="E22" s="96">
        <v>2290795205.45</v>
      </c>
    </row>
    <row r="23" s="50" customFormat="1" spans="1:5">
      <c r="A23" s="95" t="s">
        <v>525</v>
      </c>
      <c r="B23" s="96">
        <v>242913954.25</v>
      </c>
      <c r="C23" s="96">
        <v>332700155.8</v>
      </c>
      <c r="D23" s="96">
        <f t="shared" si="0"/>
        <v>-89786201.55</v>
      </c>
      <c r="E23" s="96">
        <v>2201009003.9</v>
      </c>
    </row>
    <row r="24" s="50" customFormat="1" spans="1:5">
      <c r="A24" s="95" t="s">
        <v>526</v>
      </c>
      <c r="B24" s="96">
        <v>224672238.23</v>
      </c>
      <c r="C24" s="96">
        <v>323201741.05</v>
      </c>
      <c r="D24" s="96">
        <f t="shared" si="0"/>
        <v>-98529502.82</v>
      </c>
      <c r="E24" s="96">
        <v>2102479501.09</v>
      </c>
    </row>
    <row r="25" s="50" customFormat="1" spans="1:5">
      <c r="A25" s="95" t="s">
        <v>527</v>
      </c>
      <c r="B25" s="96">
        <v>207577110.17</v>
      </c>
      <c r="C25" s="96">
        <v>314605869.65</v>
      </c>
      <c r="D25" s="96">
        <f t="shared" si="0"/>
        <v>-107028759.48</v>
      </c>
      <c r="E25" s="96">
        <v>1995450741.6</v>
      </c>
    </row>
    <row r="26" s="50" customFormat="1" spans="1:5">
      <c r="A26" s="95" t="s">
        <v>528</v>
      </c>
      <c r="B26" s="96">
        <v>191464854.05</v>
      </c>
      <c r="C26" s="96">
        <v>307002287.95</v>
      </c>
      <c r="D26" s="96">
        <f t="shared" si="0"/>
        <v>-115537433.9</v>
      </c>
      <c r="E26" s="96">
        <v>1879913307.7</v>
      </c>
    </row>
    <row r="27" s="50" customFormat="1" spans="1:5">
      <c r="A27" s="95" t="s">
        <v>529</v>
      </c>
      <c r="B27" s="96">
        <v>197926348.2</v>
      </c>
      <c r="C27" s="96">
        <v>300681641.14</v>
      </c>
      <c r="D27" s="96">
        <f t="shared" si="0"/>
        <v>-102755292.94</v>
      </c>
      <c r="E27" s="96">
        <v>1777158014.76</v>
      </c>
    </row>
    <row r="28" s="50" customFormat="1" spans="1:5">
      <c r="A28" s="95" t="s">
        <v>530</v>
      </c>
      <c r="B28" s="96">
        <v>162929048.01</v>
      </c>
      <c r="C28" s="96">
        <v>291416685.07</v>
      </c>
      <c r="D28" s="96">
        <f t="shared" si="0"/>
        <v>-128487637.06</v>
      </c>
      <c r="E28" s="96">
        <v>1648670377.69</v>
      </c>
    </row>
    <row r="29" s="50" customFormat="1" spans="1:5">
      <c r="A29" s="95" t="s">
        <v>531</v>
      </c>
      <c r="B29" s="96">
        <v>150880309.74</v>
      </c>
      <c r="C29" s="96">
        <v>281668705.19</v>
      </c>
      <c r="D29" s="96">
        <f t="shared" si="0"/>
        <v>-130788395.45</v>
      </c>
      <c r="E29" s="96">
        <v>1517881982.24</v>
      </c>
    </row>
    <row r="30" s="50" customFormat="1" spans="1:5">
      <c r="A30" s="95" t="s">
        <v>532</v>
      </c>
      <c r="B30" s="96">
        <v>139223012.46</v>
      </c>
      <c r="C30" s="96">
        <v>274202086.45</v>
      </c>
      <c r="D30" s="96">
        <f t="shared" si="0"/>
        <v>-134979073.99</v>
      </c>
      <c r="E30" s="96">
        <v>1382902908.25</v>
      </c>
    </row>
    <row r="31" s="50" customFormat="1" spans="1:5">
      <c r="A31" s="95" t="s">
        <v>533</v>
      </c>
      <c r="B31" s="96">
        <v>128811125.33</v>
      </c>
      <c r="C31" s="96">
        <v>265392900.53</v>
      </c>
      <c r="D31" s="96">
        <f t="shared" si="0"/>
        <v>-136581775.2</v>
      </c>
      <c r="E31" s="96">
        <v>1246321133.05</v>
      </c>
    </row>
    <row r="32" s="50" customFormat="1" spans="1:5">
      <c r="A32" s="95" t="s">
        <v>534</v>
      </c>
      <c r="B32" s="96">
        <v>136863083.64</v>
      </c>
      <c r="C32" s="96">
        <v>254738258.07</v>
      </c>
      <c r="D32" s="96">
        <f t="shared" si="0"/>
        <v>-117875174.43</v>
      </c>
      <c r="E32" s="96">
        <v>1128445958.62</v>
      </c>
    </row>
    <row r="33" s="50" customFormat="1" spans="1:5">
      <c r="A33" s="95" t="s">
        <v>535</v>
      </c>
      <c r="B33" s="96">
        <v>111439756.58</v>
      </c>
      <c r="C33" s="96">
        <v>244035222.46</v>
      </c>
      <c r="D33" s="96">
        <f t="shared" si="0"/>
        <v>-132595465.88</v>
      </c>
      <c r="E33" s="96">
        <v>995850492.74</v>
      </c>
    </row>
    <row r="34" s="50" customFormat="1" spans="1:5">
      <c r="A34" s="95" t="s">
        <v>536</v>
      </c>
      <c r="B34" s="96">
        <v>103827512.93</v>
      </c>
      <c r="C34" s="96">
        <v>233285690.9</v>
      </c>
      <c r="D34" s="96">
        <f t="shared" si="0"/>
        <v>-129458177.97</v>
      </c>
      <c r="E34" s="96">
        <v>866392314.77</v>
      </c>
    </row>
    <row r="35" s="50" customFormat="1" spans="1:5">
      <c r="A35" s="95" t="s">
        <v>537</v>
      </c>
      <c r="B35" s="96">
        <v>96759808.8</v>
      </c>
      <c r="C35" s="96">
        <v>223011888.22</v>
      </c>
      <c r="D35" s="96">
        <f t="shared" si="0"/>
        <v>-126252079.42</v>
      </c>
      <c r="E35" s="96">
        <v>740140235.35</v>
      </c>
    </row>
    <row r="36" s="50" customFormat="1" spans="1:5">
      <c r="A36" s="95" t="s">
        <v>538</v>
      </c>
      <c r="B36" s="96">
        <v>90650648.51</v>
      </c>
      <c r="C36" s="96">
        <v>211241887.66</v>
      </c>
      <c r="D36" s="96">
        <f t="shared" si="0"/>
        <v>-120591239.15</v>
      </c>
      <c r="E36" s="96">
        <v>619548996.19</v>
      </c>
    </row>
    <row r="37" s="50" customFormat="1" spans="1:5">
      <c r="A37" s="95" t="s">
        <v>539</v>
      </c>
      <c r="B37" s="96">
        <v>99033787.19</v>
      </c>
      <c r="C37" s="96">
        <v>197450227.57</v>
      </c>
      <c r="D37" s="96">
        <f t="shared" si="0"/>
        <v>-98416440.38</v>
      </c>
      <c r="E37" s="96">
        <v>521132555.81</v>
      </c>
    </row>
    <row r="38" s="50" customFormat="1" spans="1:5">
      <c r="A38" s="95" t="s">
        <v>540</v>
      </c>
      <c r="B38" s="96">
        <v>80662798.03</v>
      </c>
      <c r="C38" s="96">
        <v>184945330.8</v>
      </c>
      <c r="D38" s="96">
        <f t="shared" si="0"/>
        <v>-104282532.77</v>
      </c>
      <c r="E38" s="96">
        <v>416850023.04</v>
      </c>
    </row>
    <row r="39" s="50" customFormat="1" spans="1:5">
      <c r="A39" s="95" t="s">
        <v>541</v>
      </c>
      <c r="B39" s="96">
        <v>76099221.41</v>
      </c>
      <c r="C39" s="96">
        <v>172865039.91</v>
      </c>
      <c r="D39" s="96">
        <f t="shared" si="0"/>
        <v>-96765818.5</v>
      </c>
      <c r="E39" s="96">
        <v>320084204.54</v>
      </c>
    </row>
    <row r="40" s="50" customFormat="1" spans="1:5">
      <c r="A40" s="95" t="s">
        <v>542</v>
      </c>
      <c r="B40" s="96">
        <v>71875167.17</v>
      </c>
      <c r="C40" s="96">
        <v>161142889</v>
      </c>
      <c r="D40" s="96">
        <f t="shared" si="0"/>
        <v>-89267721.83</v>
      </c>
      <c r="E40" s="96">
        <v>230816482.71</v>
      </c>
    </row>
    <row r="41" s="50" customFormat="1" spans="1:5">
      <c r="A41" s="95" t="s">
        <v>543</v>
      </c>
      <c r="B41" s="96">
        <v>67908442.64</v>
      </c>
      <c r="C41" s="96">
        <v>149934901.45</v>
      </c>
      <c r="D41" s="96">
        <f t="shared" si="0"/>
        <v>-82026458.81</v>
      </c>
      <c r="E41" s="96">
        <v>148790023.91</v>
      </c>
    </row>
    <row r="42" s="50" customFormat="1" spans="1:5">
      <c r="A42" s="95" t="s">
        <v>544</v>
      </c>
      <c r="B42" s="96">
        <v>74900621.36</v>
      </c>
      <c r="C42" s="96">
        <v>138658682.33</v>
      </c>
      <c r="D42" s="96">
        <f t="shared" si="0"/>
        <v>-63758060.97</v>
      </c>
      <c r="E42" s="96">
        <v>85031962.93</v>
      </c>
    </row>
    <row r="43" s="50" customFormat="1" spans="1:5">
      <c r="A43" s="95" t="s">
        <v>545</v>
      </c>
      <c r="B43" s="96">
        <v>60948962.22</v>
      </c>
      <c r="C43" s="96">
        <v>127931165.36</v>
      </c>
      <c r="D43" s="96">
        <f t="shared" si="0"/>
        <v>-66982203.14</v>
      </c>
      <c r="E43" s="96">
        <v>18049759.8</v>
      </c>
    </row>
    <row r="44" s="50" customFormat="1" spans="1:5">
      <c r="A44" s="95" t="s">
        <v>546</v>
      </c>
      <c r="B44" s="96">
        <v>57748982.56</v>
      </c>
      <c r="C44" s="96">
        <v>117782702.25</v>
      </c>
      <c r="D44" s="96">
        <f t="shared" si="0"/>
        <v>-60033719.69</v>
      </c>
      <c r="E44" s="96">
        <v>-41983959.9</v>
      </c>
    </row>
    <row r="45" s="50" customFormat="1" spans="1:5">
      <c r="A45" s="95" t="s">
        <v>547</v>
      </c>
      <c r="B45" s="96">
        <v>54704304.73</v>
      </c>
      <c r="C45" s="96">
        <v>108231742.9</v>
      </c>
      <c r="D45" s="96">
        <f t="shared" si="0"/>
        <v>-53527438.17</v>
      </c>
      <c r="E45" s="96">
        <v>-95511398.07</v>
      </c>
    </row>
    <row r="46" s="50" customFormat="1" spans="1:5">
      <c r="A46" s="95" t="s">
        <v>548</v>
      </c>
      <c r="B46" s="96">
        <v>51824275.68</v>
      </c>
      <c r="C46" s="96">
        <v>99160397.92</v>
      </c>
      <c r="D46" s="96">
        <f t="shared" si="0"/>
        <v>-47336122.24</v>
      </c>
      <c r="E46" s="96">
        <v>-142847520.31</v>
      </c>
    </row>
    <row r="47" s="50" customFormat="1" spans="1:5">
      <c r="A47" s="95" t="s">
        <v>549</v>
      </c>
      <c r="B47" s="96">
        <v>57399623.88</v>
      </c>
      <c r="C47" s="96">
        <v>90596630.61</v>
      </c>
      <c r="D47" s="96">
        <f t="shared" si="0"/>
        <v>-33197006.73</v>
      </c>
      <c r="E47" s="96">
        <v>-176044527.04</v>
      </c>
    </row>
    <row r="48" s="50" customFormat="1" spans="1:5">
      <c r="A48" s="95" t="s">
        <v>550</v>
      </c>
      <c r="B48" s="96">
        <v>46501267.89</v>
      </c>
      <c r="C48" s="96">
        <v>82498978.77</v>
      </c>
      <c r="D48" s="96">
        <f t="shared" si="0"/>
        <v>-35997710.88</v>
      </c>
      <c r="E48" s="96">
        <v>-212042237.92</v>
      </c>
    </row>
    <row r="49" s="50" customFormat="1" spans="1:5">
      <c r="A49" s="95" t="s">
        <v>551</v>
      </c>
      <c r="B49" s="96">
        <v>44047789.19</v>
      </c>
      <c r="C49" s="96">
        <v>74862348.54</v>
      </c>
      <c r="D49" s="96">
        <f t="shared" si="0"/>
        <v>-30814559.35</v>
      </c>
      <c r="E49" s="96">
        <v>-242856797.26</v>
      </c>
    </row>
    <row r="50" s="50" customFormat="1" spans="1:5">
      <c r="A50" s="95" t="s">
        <v>552</v>
      </c>
      <c r="B50" s="96">
        <v>41723922.3</v>
      </c>
      <c r="C50" s="96">
        <v>67677480.35</v>
      </c>
      <c r="D50" s="96">
        <f t="shared" si="0"/>
        <v>-25953558.05</v>
      </c>
      <c r="E50" s="96">
        <v>-268810355.31</v>
      </c>
    </row>
    <row r="51" s="50" customFormat="1" spans="1:5">
      <c r="A51" s="95" t="s">
        <v>553</v>
      </c>
      <c r="B51" s="96">
        <v>39524010.49</v>
      </c>
      <c r="C51" s="96">
        <v>60932488.97</v>
      </c>
      <c r="D51" s="96">
        <f t="shared" si="0"/>
        <v>-21408478.48</v>
      </c>
      <c r="E51" s="96">
        <v>-290218833.78</v>
      </c>
    </row>
    <row r="52" s="50" customFormat="1" spans="1:5">
      <c r="A52" s="95" t="s">
        <v>554</v>
      </c>
      <c r="B52" s="96">
        <v>43972040.46</v>
      </c>
      <c r="C52" s="96">
        <v>54623809.69</v>
      </c>
      <c r="D52" s="96">
        <f t="shared" si="0"/>
        <v>-10651769.23</v>
      </c>
      <c r="E52" s="96">
        <v>-300870603</v>
      </c>
    </row>
    <row r="53" s="50" customFormat="1" spans="1:5">
      <c r="A53" s="95" t="s">
        <v>555</v>
      </c>
      <c r="B53" s="96">
        <v>35475011.76</v>
      </c>
      <c r="C53" s="96">
        <v>48747362.14</v>
      </c>
      <c r="D53" s="96">
        <f t="shared" si="0"/>
        <v>-13272350.38</v>
      </c>
      <c r="E53" s="96">
        <v>-314142953.39</v>
      </c>
    </row>
    <row r="54" s="50" customFormat="1" spans="1:5">
      <c r="A54" s="95" t="s">
        <v>556</v>
      </c>
      <c r="B54" s="96">
        <v>33614982.57</v>
      </c>
      <c r="C54" s="96">
        <v>43292384.77</v>
      </c>
      <c r="D54" s="96">
        <f t="shared" si="0"/>
        <v>-9677402.2</v>
      </c>
      <c r="E54" s="96">
        <v>-323820355.58</v>
      </c>
    </row>
    <row r="55" s="50" customFormat="1" spans="1:5">
      <c r="A55" s="95" t="s">
        <v>557</v>
      </c>
      <c r="B55" s="96">
        <v>31857737.45</v>
      </c>
      <c r="C55" s="96">
        <v>38251037.45</v>
      </c>
      <c r="D55" s="96">
        <f t="shared" si="0"/>
        <v>-6393300</v>
      </c>
      <c r="E55" s="96">
        <v>-330213655.58</v>
      </c>
    </row>
    <row r="56" s="50" customFormat="1" spans="1:5">
      <c r="A56" s="95" t="s">
        <v>558</v>
      </c>
      <c r="B56" s="96">
        <v>30198369.91</v>
      </c>
      <c r="C56" s="96">
        <v>33614023.29</v>
      </c>
      <c r="D56" s="96">
        <f t="shared" si="0"/>
        <v>-3415653.38</v>
      </c>
      <c r="E56" s="96">
        <v>-333629308.96</v>
      </c>
    </row>
    <row r="57" s="50" customFormat="1" spans="1:5">
      <c r="A57" s="95" t="s">
        <v>559</v>
      </c>
      <c r="B57" s="96">
        <v>33762564.32</v>
      </c>
      <c r="C57" s="96">
        <v>29372039.24</v>
      </c>
      <c r="D57" s="96">
        <f t="shared" si="0"/>
        <v>4390525.08</v>
      </c>
      <c r="E57" s="96">
        <v>-329238783.88</v>
      </c>
    </row>
    <row r="58" s="50" customFormat="1" spans="1:5">
      <c r="A58" s="95" t="s">
        <v>560</v>
      </c>
      <c r="B58" s="96">
        <v>27153975.48</v>
      </c>
      <c r="C58" s="96">
        <v>25514094.47</v>
      </c>
      <c r="D58" s="96">
        <f t="shared" si="0"/>
        <v>1639881.01</v>
      </c>
      <c r="E58" s="96">
        <v>-327598902.87</v>
      </c>
    </row>
    <row r="59" s="50" customFormat="1" spans="1:5">
      <c r="A59" s="95" t="s">
        <v>561</v>
      </c>
      <c r="B59" s="96">
        <v>25759090.98</v>
      </c>
      <c r="C59" s="96">
        <v>22021800.77</v>
      </c>
      <c r="D59" s="96">
        <f t="shared" si="0"/>
        <v>3737290.21</v>
      </c>
      <c r="E59" s="96">
        <v>-323861612.66</v>
      </c>
    </row>
    <row r="60" s="50" customFormat="1" spans="1:5">
      <c r="A60" s="95" t="s">
        <v>562</v>
      </c>
      <c r="B60" s="96">
        <v>24442728.41</v>
      </c>
      <c r="C60" s="96">
        <v>18875876.22</v>
      </c>
      <c r="D60" s="96">
        <f t="shared" si="0"/>
        <v>5566852.19</v>
      </c>
      <c r="E60" s="96">
        <v>-318294760.47</v>
      </c>
    </row>
    <row r="61" s="50" customFormat="1" spans="1:5">
      <c r="A61" s="95" t="s">
        <v>563</v>
      </c>
      <c r="B61" s="96">
        <v>23200609.74</v>
      </c>
      <c r="C61" s="96">
        <v>16063196.87</v>
      </c>
      <c r="D61" s="96">
        <f t="shared" si="0"/>
        <v>7137412.87</v>
      </c>
      <c r="E61" s="96">
        <v>-311157347.6</v>
      </c>
    </row>
    <row r="62" s="50" customFormat="1" spans="1:5">
      <c r="A62" s="95" t="s">
        <v>564</v>
      </c>
      <c r="B62" s="96">
        <v>26059652.2</v>
      </c>
      <c r="C62" s="96">
        <v>13563886.75</v>
      </c>
      <c r="D62" s="96">
        <f t="shared" si="0"/>
        <v>12495765.45</v>
      </c>
      <c r="E62" s="96">
        <v>-298661582.16</v>
      </c>
    </row>
    <row r="63" s="50" customFormat="1" spans="1:5">
      <c r="A63" s="95" t="s">
        <v>565</v>
      </c>
      <c r="B63" s="96">
        <v>20921606.38</v>
      </c>
      <c r="C63" s="96">
        <v>11359453.47</v>
      </c>
      <c r="D63" s="96">
        <f t="shared" si="0"/>
        <v>9562152.91</v>
      </c>
      <c r="E63" s="96">
        <v>-289099429.25</v>
      </c>
    </row>
    <row r="64" s="50" customFormat="1" spans="1:5">
      <c r="A64" s="95" t="s">
        <v>566</v>
      </c>
      <c r="B64" s="96">
        <v>19876577.97</v>
      </c>
      <c r="C64" s="96">
        <v>9431063.91</v>
      </c>
      <c r="D64" s="96">
        <f t="shared" si="0"/>
        <v>10445514.06</v>
      </c>
      <c r="E64" s="96">
        <v>-278653915.19</v>
      </c>
    </row>
    <row r="65" s="50" customFormat="1" spans="1:5">
      <c r="A65" s="95" t="s">
        <v>567</v>
      </c>
      <c r="B65" s="96">
        <v>18889509.1</v>
      </c>
      <c r="C65" s="96">
        <v>7757691.11</v>
      </c>
      <c r="D65" s="96">
        <f t="shared" si="0"/>
        <v>11131817.99</v>
      </c>
      <c r="E65" s="96">
        <v>-267522097.19</v>
      </c>
    </row>
    <row r="66" s="50" customFormat="1" spans="1:5">
      <c r="A66" s="95" t="s">
        <v>568</v>
      </c>
      <c r="B66" s="96">
        <v>17956833.84</v>
      </c>
      <c r="C66" s="96">
        <v>6319199.2</v>
      </c>
      <c r="D66" s="96">
        <f t="shared" si="0"/>
        <v>11637634.64</v>
      </c>
      <c r="E66" s="96">
        <v>-255884462.55</v>
      </c>
    </row>
    <row r="67" s="50" customFormat="1" spans="1:5">
      <c r="A67" s="95" t="s">
        <v>569</v>
      </c>
      <c r="B67" s="96">
        <v>20242847.07</v>
      </c>
      <c r="C67" s="96">
        <v>5096857.41</v>
      </c>
      <c r="D67" s="96">
        <f t="shared" si="0"/>
        <v>15145989.66</v>
      </c>
      <c r="E67" s="96">
        <v>-240738472.89</v>
      </c>
    </row>
    <row r="68" s="50" customFormat="1" spans="1:5">
      <c r="A68" s="95" t="s">
        <v>570</v>
      </c>
      <c r="B68" s="96">
        <v>16240913.71</v>
      </c>
      <c r="C68" s="96">
        <v>4062793.35</v>
      </c>
      <c r="D68" s="96">
        <f t="shared" si="0"/>
        <v>12178120.36</v>
      </c>
      <c r="E68" s="96">
        <v>-228560352.54</v>
      </c>
    </row>
    <row r="69" s="50" customFormat="1" spans="1:5">
      <c r="A69" s="95" t="s">
        <v>571</v>
      </c>
      <c r="B69" s="96">
        <v>15451223.41</v>
      </c>
      <c r="C69" s="96">
        <v>3197341.88</v>
      </c>
      <c r="D69" s="96">
        <f t="shared" ref="D69:D80" si="1">B69-C69</f>
        <v>12253881.53</v>
      </c>
      <c r="E69" s="96">
        <v>-216306471.01</v>
      </c>
    </row>
    <row r="70" s="50" customFormat="1" spans="1:5">
      <c r="A70" s="95" t="s">
        <v>572</v>
      </c>
      <c r="B70" s="96">
        <v>14703277.52</v>
      </c>
      <c r="C70" s="96">
        <v>2481458.69</v>
      </c>
      <c r="D70" s="96">
        <f t="shared" si="1"/>
        <v>12221818.83</v>
      </c>
      <c r="E70" s="96">
        <v>-204084652.18</v>
      </c>
    </row>
    <row r="71" s="50" customFormat="1" spans="1:5">
      <c r="A71" s="95" t="s">
        <v>573</v>
      </c>
      <c r="B71" s="96">
        <v>13994475.08</v>
      </c>
      <c r="C71" s="96">
        <v>1896789.42</v>
      </c>
      <c r="D71" s="96">
        <f t="shared" si="1"/>
        <v>12097685.66</v>
      </c>
      <c r="E71" s="96">
        <v>-191986966.51</v>
      </c>
    </row>
    <row r="72" s="50" customFormat="1" spans="1:5">
      <c r="A72" s="95" t="s">
        <v>574</v>
      </c>
      <c r="B72" s="96">
        <v>15811476.19</v>
      </c>
      <c r="C72" s="96">
        <v>1425552.79</v>
      </c>
      <c r="D72" s="96">
        <f t="shared" si="1"/>
        <v>14385923.4</v>
      </c>
      <c r="E72" s="96">
        <v>-177601043.11</v>
      </c>
    </row>
    <row r="73" s="50" customFormat="1" spans="1:5">
      <c r="A73" s="95" t="s">
        <v>575</v>
      </c>
      <c r="B73" s="96">
        <v>12684742.31</v>
      </c>
      <c r="C73" s="96">
        <v>1051104.29</v>
      </c>
      <c r="D73" s="96">
        <f t="shared" si="1"/>
        <v>11633638.02</v>
      </c>
      <c r="E73" s="96">
        <v>-165967405.1</v>
      </c>
    </row>
    <row r="74" s="50" customFormat="1" spans="1:5">
      <c r="A74" s="95" t="s">
        <v>576</v>
      </c>
      <c r="B74" s="96">
        <v>12079465.63</v>
      </c>
      <c r="C74" s="96">
        <v>758283.2</v>
      </c>
      <c r="D74" s="96">
        <f t="shared" si="1"/>
        <v>11321182.43</v>
      </c>
      <c r="E74" s="96">
        <v>-154646222.67</v>
      </c>
    </row>
    <row r="75" s="50" customFormat="1" spans="1:5">
      <c r="A75" s="95" t="s">
        <v>577</v>
      </c>
      <c r="B75" s="96">
        <v>11504611.43</v>
      </c>
      <c r="C75" s="96">
        <v>533441.26</v>
      </c>
      <c r="D75" s="96">
        <f t="shared" si="1"/>
        <v>10971170.17</v>
      </c>
      <c r="E75" s="96">
        <v>-143675052.5</v>
      </c>
    </row>
    <row r="76" s="50" customFormat="1" spans="1:5">
      <c r="A76" s="95" t="s">
        <v>578</v>
      </c>
      <c r="B76" s="96">
        <v>10958378</v>
      </c>
      <c r="C76" s="96">
        <v>364393.91</v>
      </c>
      <c r="D76" s="96">
        <f t="shared" si="1"/>
        <v>10593984.09</v>
      </c>
      <c r="E76" s="96">
        <v>-133081068.41</v>
      </c>
    </row>
    <row r="77" s="50" customFormat="1" spans="1:5">
      <c r="A77" s="95">
        <v>2095</v>
      </c>
      <c r="B77" s="96">
        <v>12394949.54</v>
      </c>
      <c r="C77" s="96">
        <v>240455.66</v>
      </c>
      <c r="D77" s="96">
        <f t="shared" si="1"/>
        <v>12154493.88</v>
      </c>
      <c r="E77" s="96">
        <v>-120926574.52</v>
      </c>
    </row>
    <row r="78" s="50" customFormat="1" spans="1:5">
      <c r="A78" s="95">
        <v>2096</v>
      </c>
      <c r="B78" s="96">
        <v>5062.61</v>
      </c>
      <c r="C78" s="96">
        <v>152343.09</v>
      </c>
      <c r="D78" s="96">
        <f t="shared" si="1"/>
        <v>-147280.48</v>
      </c>
      <c r="E78" s="96">
        <v>-121073855</v>
      </c>
    </row>
    <row r="79" s="50" customFormat="1" spans="1:5">
      <c r="A79" s="95">
        <v>2097</v>
      </c>
      <c r="B79" s="96">
        <v>3114.42</v>
      </c>
      <c r="C79" s="96">
        <v>92089.4</v>
      </c>
      <c r="D79" s="96">
        <f t="shared" si="1"/>
        <v>-88974.98</v>
      </c>
      <c r="E79" s="97">
        <v>-121162829.99</v>
      </c>
    </row>
    <row r="80" s="50" customFormat="1" spans="1:5">
      <c r="A80" s="95">
        <v>2098</v>
      </c>
      <c r="B80" s="98">
        <v>1817.84</v>
      </c>
      <c r="C80" s="98">
        <v>52861.68</v>
      </c>
      <c r="D80" s="96">
        <f t="shared" si="1"/>
        <v>-51043.84</v>
      </c>
      <c r="E80" s="99">
        <v>-121213873.82</v>
      </c>
    </row>
    <row r="81" s="50" customFormat="1" customHeight="1" spans="1:5">
      <c r="A81" s="58" t="s">
        <v>579</v>
      </c>
      <c r="B81" s="100" t="s">
        <v>579</v>
      </c>
      <c r="C81" s="101"/>
      <c r="D81" s="101"/>
      <c r="E81" s="102"/>
    </row>
    <row r="82" s="50" customFormat="1" customHeight="1" spans="1:5">
      <c r="A82" s="58"/>
      <c r="B82" s="103"/>
      <c r="C82" s="104"/>
      <c r="D82" s="104"/>
      <c r="E82" s="105"/>
    </row>
    <row r="83" s="50" customFormat="1" ht="51" spans="1:5">
      <c r="A83" s="73"/>
      <c r="B83" s="73" t="s">
        <v>504</v>
      </c>
      <c r="C83" s="73" t="s">
        <v>505</v>
      </c>
      <c r="D83" s="73" t="s">
        <v>506</v>
      </c>
      <c r="E83" s="73" t="s">
        <v>507</v>
      </c>
    </row>
    <row r="84" s="50" customFormat="1" spans="1:5">
      <c r="A84" s="95" t="s">
        <v>508</v>
      </c>
      <c r="B84" s="96"/>
      <c r="C84" s="96"/>
      <c r="D84" s="96"/>
      <c r="E84" s="96"/>
    </row>
    <row r="85" s="50" customFormat="1" spans="1:5">
      <c r="A85" s="95" t="s">
        <v>509</v>
      </c>
      <c r="B85" s="106">
        <v>163804309.22</v>
      </c>
      <c r="C85" s="96">
        <v>676915966</v>
      </c>
      <c r="D85" s="96">
        <f t="shared" ref="D84:D147" si="2">B85-C85</f>
        <v>-513111656.78</v>
      </c>
      <c r="E85" s="96">
        <v>-441904539.4</v>
      </c>
    </row>
    <row r="86" s="50" customFormat="1" spans="1:5">
      <c r="A86" s="95" t="s">
        <v>510</v>
      </c>
      <c r="B86" s="106">
        <v>126908488.65</v>
      </c>
      <c r="C86" s="96">
        <v>759497261.75</v>
      </c>
      <c r="D86" s="96">
        <f t="shared" si="2"/>
        <v>-632588773.1</v>
      </c>
      <c r="E86" s="96">
        <v>-1074493312.49</v>
      </c>
    </row>
    <row r="87" s="50" customFormat="1" spans="1:5">
      <c r="A87" s="95" t="s">
        <v>511</v>
      </c>
      <c r="B87" s="106">
        <v>114670574.79</v>
      </c>
      <c r="C87" s="96">
        <v>742480234.41</v>
      </c>
      <c r="D87" s="96">
        <f t="shared" si="2"/>
        <v>-627809659.62</v>
      </c>
      <c r="E87" s="96">
        <v>-1702302972.12</v>
      </c>
    </row>
    <row r="88" s="50" customFormat="1" spans="1:5">
      <c r="A88" s="95" t="s">
        <v>512</v>
      </c>
      <c r="B88" s="106">
        <v>100276345.38</v>
      </c>
      <c r="C88" s="96">
        <v>738024191.76</v>
      </c>
      <c r="D88" s="96">
        <f t="shared" si="2"/>
        <v>-637747846.38</v>
      </c>
      <c r="E88" s="96">
        <v>-2340050818.5</v>
      </c>
    </row>
    <row r="89" s="50" customFormat="1" spans="1:5">
      <c r="A89" s="95" t="s">
        <v>513</v>
      </c>
      <c r="B89" s="106">
        <v>88809343.22</v>
      </c>
      <c r="C89" s="96">
        <v>723636228.1</v>
      </c>
      <c r="D89" s="96">
        <f t="shared" si="2"/>
        <v>-634826884.88</v>
      </c>
      <c r="E89" s="96">
        <v>-2974877703.38</v>
      </c>
    </row>
    <row r="90" s="50" customFormat="1" spans="1:5">
      <c r="A90" s="95" t="s">
        <v>514</v>
      </c>
      <c r="B90" s="106">
        <v>77592171.31</v>
      </c>
      <c r="C90" s="96">
        <v>712219629.8</v>
      </c>
      <c r="D90" s="96">
        <f t="shared" si="2"/>
        <v>-634627458.49</v>
      </c>
      <c r="E90" s="96">
        <v>-3609505161.87</v>
      </c>
    </row>
    <row r="91" s="50" customFormat="1" spans="1:5">
      <c r="A91" s="95" t="s">
        <v>515</v>
      </c>
      <c r="B91" s="106">
        <v>67509994.65</v>
      </c>
      <c r="C91" s="96">
        <v>697909550.86</v>
      </c>
      <c r="D91" s="96">
        <f t="shared" si="2"/>
        <v>-630399556.21</v>
      </c>
      <c r="E91" s="96">
        <v>-4239904718.07</v>
      </c>
    </row>
    <row r="92" s="50" customFormat="1" spans="1:5">
      <c r="A92" s="95" t="s">
        <v>516</v>
      </c>
      <c r="B92" s="106">
        <v>59542870.15</v>
      </c>
      <c r="C92" s="96">
        <v>677135069.31</v>
      </c>
      <c r="D92" s="96">
        <f t="shared" si="2"/>
        <v>-617592199.16</v>
      </c>
      <c r="E92" s="96">
        <v>-4857496917.24</v>
      </c>
    </row>
    <row r="93" s="50" customFormat="1" spans="1:5">
      <c r="A93" s="95" t="s">
        <v>517</v>
      </c>
      <c r="B93" s="106">
        <v>52762880.59</v>
      </c>
      <c r="C93" s="96">
        <v>653524469.51</v>
      </c>
      <c r="D93" s="96">
        <f t="shared" si="2"/>
        <v>-600761588.92</v>
      </c>
      <c r="E93" s="96">
        <v>-5458258506.16</v>
      </c>
    </row>
    <row r="94" s="50" customFormat="1" spans="1:5">
      <c r="A94" s="95" t="s">
        <v>518</v>
      </c>
      <c r="B94" s="106">
        <v>46996737.62</v>
      </c>
      <c r="C94" s="96">
        <v>627826952.86</v>
      </c>
      <c r="D94" s="96">
        <f t="shared" si="2"/>
        <v>-580830215.24</v>
      </c>
      <c r="E94" s="96">
        <v>-6039088721.4</v>
      </c>
    </row>
    <row r="95" s="50" customFormat="1" spans="1:5">
      <c r="A95" s="95" t="s">
        <v>519</v>
      </c>
      <c r="B95" s="106">
        <v>41621010.06</v>
      </c>
      <c r="C95" s="96">
        <v>602963136.57</v>
      </c>
      <c r="D95" s="96">
        <f t="shared" si="2"/>
        <v>-561342126.51</v>
      </c>
      <c r="E95" s="96">
        <v>-6600430847.9</v>
      </c>
    </row>
    <row r="96" s="50" customFormat="1" spans="1:5">
      <c r="A96" s="95" t="s">
        <v>520</v>
      </c>
      <c r="B96" s="106">
        <v>36769213.02</v>
      </c>
      <c r="C96" s="96">
        <v>577704686.45</v>
      </c>
      <c r="D96" s="96">
        <f t="shared" si="2"/>
        <v>-540935473.43</v>
      </c>
      <c r="E96" s="96">
        <v>-7141366321.33</v>
      </c>
    </row>
    <row r="97" s="50" customFormat="1" spans="1:5">
      <c r="A97" s="95" t="s">
        <v>521</v>
      </c>
      <c r="B97" s="106">
        <v>32919770.52</v>
      </c>
      <c r="C97" s="96">
        <v>549199860.78</v>
      </c>
      <c r="D97" s="96">
        <f t="shared" si="2"/>
        <v>-516280090.26</v>
      </c>
      <c r="E97" s="96">
        <v>-7657646411.59</v>
      </c>
    </row>
    <row r="98" s="50" customFormat="1" spans="1:5">
      <c r="A98" s="95" t="s">
        <v>522</v>
      </c>
      <c r="B98" s="106">
        <v>29496900.36</v>
      </c>
      <c r="C98" s="96">
        <v>520735646.28</v>
      </c>
      <c r="D98" s="96">
        <f t="shared" si="2"/>
        <v>-491238745.92</v>
      </c>
      <c r="E98" s="96">
        <v>-8148885157.52</v>
      </c>
    </row>
    <row r="99" s="50" customFormat="1" spans="1:5">
      <c r="A99" s="95" t="s">
        <v>523</v>
      </c>
      <c r="B99" s="106">
        <v>26879534.6</v>
      </c>
      <c r="C99" s="96">
        <v>489990157.68</v>
      </c>
      <c r="D99" s="96">
        <f t="shared" si="2"/>
        <v>-463110623.08</v>
      </c>
      <c r="E99" s="96">
        <v>-8611995780.59</v>
      </c>
    </row>
    <row r="100" s="50" customFormat="1" spans="1:5">
      <c r="A100" s="95" t="s">
        <v>524</v>
      </c>
      <c r="B100" s="106">
        <v>24610335.66</v>
      </c>
      <c r="C100" s="96">
        <v>459310375.78</v>
      </c>
      <c r="D100" s="96">
        <f t="shared" si="2"/>
        <v>-434700040.12</v>
      </c>
      <c r="E100" s="96">
        <v>-9046695820.72</v>
      </c>
    </row>
    <row r="101" s="50" customFormat="1" spans="1:5">
      <c r="A101" s="95" t="s">
        <v>525</v>
      </c>
      <c r="B101" s="106">
        <v>22624252.73</v>
      </c>
      <c r="C101" s="96">
        <v>428950777.48</v>
      </c>
      <c r="D101" s="96">
        <f t="shared" si="2"/>
        <v>-406326524.75</v>
      </c>
      <c r="E101" s="96">
        <v>-9453022345.47</v>
      </c>
    </row>
    <row r="102" s="50" customFormat="1" spans="1:5">
      <c r="A102" s="95" t="s">
        <v>526</v>
      </c>
      <c r="B102" s="106">
        <v>20701268.97</v>
      </c>
      <c r="C102" s="96">
        <v>399949935.49</v>
      </c>
      <c r="D102" s="96">
        <f t="shared" si="2"/>
        <v>-379248666.52</v>
      </c>
      <c r="E102" s="96">
        <v>-9832271011.99</v>
      </c>
    </row>
    <row r="103" s="50" customFormat="1" spans="1:5">
      <c r="A103" s="95" t="s">
        <v>527</v>
      </c>
      <c r="B103" s="106">
        <v>18978693.41</v>
      </c>
      <c r="C103" s="96">
        <v>371561712.15</v>
      </c>
      <c r="D103" s="96">
        <f t="shared" si="2"/>
        <v>-352583018.74</v>
      </c>
      <c r="E103" s="96">
        <v>-10184854030.73</v>
      </c>
    </row>
    <row r="104" s="50" customFormat="1" spans="1:5">
      <c r="A104" s="95" t="s">
        <v>528</v>
      </c>
      <c r="B104" s="106">
        <v>17376624.96</v>
      </c>
      <c r="C104" s="96">
        <v>344111903.96</v>
      </c>
      <c r="D104" s="96">
        <f t="shared" si="2"/>
        <v>-326735279</v>
      </c>
      <c r="E104" s="96">
        <v>-10511589309.73</v>
      </c>
    </row>
    <row r="105" s="50" customFormat="1" spans="1:5">
      <c r="A105" s="95" t="s">
        <v>529</v>
      </c>
      <c r="B105" s="106">
        <v>15852096.4</v>
      </c>
      <c r="C105" s="96">
        <v>317768997.27</v>
      </c>
      <c r="D105" s="96">
        <f t="shared" si="2"/>
        <v>-301916900.87</v>
      </c>
      <c r="E105" s="96">
        <v>-10813506210.61</v>
      </c>
    </row>
    <row r="106" s="50" customFormat="1" spans="1:5">
      <c r="A106" s="95" t="s">
        <v>530</v>
      </c>
      <c r="B106" s="106">
        <v>14402373.76</v>
      </c>
      <c r="C106" s="96">
        <v>292541494.1</v>
      </c>
      <c r="D106" s="96">
        <f t="shared" si="2"/>
        <v>-278139120.34</v>
      </c>
      <c r="E106" s="96">
        <v>-11091645330.95</v>
      </c>
    </row>
    <row r="107" s="50" customFormat="1" spans="1:5">
      <c r="A107" s="95" t="s">
        <v>531</v>
      </c>
      <c r="B107" s="106">
        <v>13049220.25</v>
      </c>
      <c r="C107" s="96">
        <v>268259775.38</v>
      </c>
      <c r="D107" s="96">
        <f t="shared" si="2"/>
        <v>-255210555.13</v>
      </c>
      <c r="E107" s="96">
        <v>-11346855886.08</v>
      </c>
    </row>
    <row r="108" s="50" customFormat="1" spans="1:5">
      <c r="A108" s="95" t="s">
        <v>532</v>
      </c>
      <c r="B108" s="106">
        <v>11771318.49</v>
      </c>
      <c r="C108" s="96">
        <v>245072077.9</v>
      </c>
      <c r="D108" s="96">
        <f t="shared" si="2"/>
        <v>-233300759.41</v>
      </c>
      <c r="E108" s="96">
        <v>-11580156645.49</v>
      </c>
    </row>
    <row r="109" s="50" customFormat="1" spans="1:5">
      <c r="A109" s="95" t="s">
        <v>533</v>
      </c>
      <c r="B109" s="106">
        <v>10569246.48</v>
      </c>
      <c r="C109" s="96">
        <v>222994563.5</v>
      </c>
      <c r="D109" s="96">
        <f t="shared" si="2"/>
        <v>-212425317.02</v>
      </c>
      <c r="E109" s="96">
        <v>-11792581962.51</v>
      </c>
    </row>
    <row r="110" s="50" customFormat="1" spans="1:5">
      <c r="A110" s="95" t="s">
        <v>534</v>
      </c>
      <c r="B110" s="106">
        <v>9443820.77</v>
      </c>
      <c r="C110" s="96">
        <v>202052671.68</v>
      </c>
      <c r="D110" s="96">
        <f t="shared" si="2"/>
        <v>-192608850.91</v>
      </c>
      <c r="E110" s="96">
        <v>-11985190813.42</v>
      </c>
    </row>
    <row r="111" s="50" customFormat="1" spans="1:5">
      <c r="A111" s="95" t="s">
        <v>535</v>
      </c>
      <c r="B111" s="106">
        <v>8395393.9</v>
      </c>
      <c r="C111" s="96">
        <v>182265163.8</v>
      </c>
      <c r="D111" s="96">
        <f t="shared" si="2"/>
        <v>-173869769.9</v>
      </c>
      <c r="E111" s="96">
        <v>-12159060583.32</v>
      </c>
    </row>
    <row r="112" s="50" customFormat="1" spans="1:5">
      <c r="A112" s="95" t="s">
        <v>536</v>
      </c>
      <c r="B112" s="106">
        <v>7423922.19</v>
      </c>
      <c r="C112" s="96">
        <v>163647339.79</v>
      </c>
      <c r="D112" s="96">
        <f t="shared" si="2"/>
        <v>-156223417.6</v>
      </c>
      <c r="E112" s="96">
        <v>-12315284000.92</v>
      </c>
    </row>
    <row r="113" s="50" customFormat="1" spans="1:5">
      <c r="A113" s="95" t="s">
        <v>537</v>
      </c>
      <c r="B113" s="106">
        <v>6528847.52</v>
      </c>
      <c r="C113" s="96">
        <v>146204363.25</v>
      </c>
      <c r="D113" s="96">
        <f t="shared" si="2"/>
        <v>-139675515.73</v>
      </c>
      <c r="E113" s="96">
        <v>-12454959516.65</v>
      </c>
    </row>
    <row r="114" s="50" customFormat="1" spans="1:5">
      <c r="A114" s="95" t="s">
        <v>538</v>
      </c>
      <c r="B114" s="106">
        <v>5708998.06</v>
      </c>
      <c r="C114" s="96">
        <v>129937193.33</v>
      </c>
      <c r="D114" s="96">
        <f t="shared" si="2"/>
        <v>-124228195.27</v>
      </c>
      <c r="E114" s="96">
        <v>-12579187711.91</v>
      </c>
    </row>
    <row r="115" s="50" customFormat="1" spans="1:5">
      <c r="A115" s="95" t="s">
        <v>539</v>
      </c>
      <c r="B115" s="106">
        <v>4962528.34</v>
      </c>
      <c r="C115" s="96">
        <v>114839831.89</v>
      </c>
      <c r="D115" s="96">
        <f t="shared" si="2"/>
        <v>-109877303.55</v>
      </c>
      <c r="E115" s="96">
        <v>-12689065015.47</v>
      </c>
    </row>
    <row r="116" s="50" customFormat="1" spans="1:5">
      <c r="A116" s="95" t="s">
        <v>540</v>
      </c>
      <c r="B116" s="106">
        <v>4286948.34</v>
      </c>
      <c r="C116" s="96">
        <v>100898774.86</v>
      </c>
      <c r="D116" s="96">
        <f t="shared" si="2"/>
        <v>-96611826.52</v>
      </c>
      <c r="E116" s="96">
        <v>-12785676841.99</v>
      </c>
    </row>
    <row r="117" s="50" customFormat="1" spans="1:5">
      <c r="A117" s="95" t="s">
        <v>541</v>
      </c>
      <c r="B117" s="106">
        <v>3679210.09</v>
      </c>
      <c r="C117" s="96">
        <v>88092438.3</v>
      </c>
      <c r="D117" s="96">
        <f t="shared" si="2"/>
        <v>-84413228.21</v>
      </c>
      <c r="E117" s="96">
        <v>-12870090070.2</v>
      </c>
    </row>
    <row r="118" s="50" customFormat="1" spans="1:5">
      <c r="A118" s="95" t="s">
        <v>542</v>
      </c>
      <c r="B118" s="106">
        <v>3135932.06</v>
      </c>
      <c r="C118" s="96">
        <v>76393088.52</v>
      </c>
      <c r="D118" s="96">
        <f t="shared" si="2"/>
        <v>-73257156.46</v>
      </c>
      <c r="E118" s="96">
        <v>-12943347226.66</v>
      </c>
    </row>
    <row r="119" s="50" customFormat="1" spans="1:5">
      <c r="A119" s="95" t="s">
        <v>543</v>
      </c>
      <c r="B119" s="106">
        <v>2653432.68</v>
      </c>
      <c r="C119" s="96">
        <v>65769808.41</v>
      </c>
      <c r="D119" s="96">
        <f t="shared" si="2"/>
        <v>-63116375.73</v>
      </c>
      <c r="E119" s="96">
        <v>-13006463602.39</v>
      </c>
    </row>
    <row r="120" s="50" customFormat="1" spans="1:5">
      <c r="A120" s="95" t="s">
        <v>544</v>
      </c>
      <c r="B120" s="106">
        <v>2227884.07</v>
      </c>
      <c r="C120" s="96">
        <v>56190276.06</v>
      </c>
      <c r="D120" s="96">
        <f t="shared" si="2"/>
        <v>-53962391.99</v>
      </c>
      <c r="E120" s="96">
        <v>-13060425994.38</v>
      </c>
    </row>
    <row r="121" s="50" customFormat="1" spans="1:5">
      <c r="A121" s="95" t="s">
        <v>545</v>
      </c>
      <c r="B121" s="106">
        <v>1855407.47</v>
      </c>
      <c r="C121" s="96">
        <v>47622585.74</v>
      </c>
      <c r="D121" s="96">
        <f t="shared" si="2"/>
        <v>-45767178.27</v>
      </c>
      <c r="E121" s="96">
        <v>-13106193172.64</v>
      </c>
    </row>
    <row r="122" s="50" customFormat="1" spans="1:5">
      <c r="A122" s="95" t="s">
        <v>546</v>
      </c>
      <c r="B122" s="106">
        <v>1532047.44</v>
      </c>
      <c r="C122" s="96">
        <v>40029949</v>
      </c>
      <c r="D122" s="96">
        <f t="shared" si="2"/>
        <v>-38497901.56</v>
      </c>
      <c r="E122" s="96">
        <v>-13144691074.21</v>
      </c>
    </row>
    <row r="123" s="50" customFormat="1" spans="1:5">
      <c r="A123" s="95" t="s">
        <v>547</v>
      </c>
      <c r="B123" s="106">
        <v>1253780.11</v>
      </c>
      <c r="C123" s="96">
        <v>33363231.1</v>
      </c>
      <c r="D123" s="96">
        <f t="shared" si="2"/>
        <v>-32109450.99</v>
      </c>
      <c r="E123" s="96">
        <v>-13176800525.2</v>
      </c>
    </row>
    <row r="124" s="50" customFormat="1" spans="1:5">
      <c r="A124" s="95" t="s">
        <v>548</v>
      </c>
      <c r="B124" s="106">
        <v>1016557.46</v>
      </c>
      <c r="C124" s="96">
        <v>27563653.23</v>
      </c>
      <c r="D124" s="96">
        <f t="shared" si="2"/>
        <v>-26547095.77</v>
      </c>
      <c r="E124" s="96">
        <v>-13203347620.97</v>
      </c>
    </row>
    <row r="125" s="50" customFormat="1" spans="1:5">
      <c r="A125" s="95" t="s">
        <v>549</v>
      </c>
      <c r="B125" s="106">
        <v>816286.32</v>
      </c>
      <c r="C125" s="96">
        <v>22566887.27</v>
      </c>
      <c r="D125" s="96">
        <f t="shared" si="2"/>
        <v>-21750600.95</v>
      </c>
      <c r="E125" s="96">
        <v>-13225098221.93</v>
      </c>
    </row>
    <row r="126" s="50" customFormat="1" spans="1:5">
      <c r="A126" s="95" t="s">
        <v>550</v>
      </c>
      <c r="B126" s="106">
        <v>648918.66</v>
      </c>
      <c r="C126" s="96">
        <v>18305846.62</v>
      </c>
      <c r="D126" s="96">
        <f t="shared" si="2"/>
        <v>-17656927.96</v>
      </c>
      <c r="E126" s="96">
        <v>-13242755149.89</v>
      </c>
    </row>
    <row r="127" s="50" customFormat="1" spans="1:5">
      <c r="A127" s="95" t="s">
        <v>551</v>
      </c>
      <c r="B127" s="106">
        <v>510490.77</v>
      </c>
      <c r="C127" s="96">
        <v>14710477.39</v>
      </c>
      <c r="D127" s="96">
        <f t="shared" si="2"/>
        <v>-14199986.62</v>
      </c>
      <c r="E127" s="96">
        <v>-13256955136.51</v>
      </c>
    </row>
    <row r="128" s="50" customFormat="1" spans="1:5">
      <c r="A128" s="95" t="s">
        <v>552</v>
      </c>
      <c r="B128" s="106">
        <v>397171.24</v>
      </c>
      <c r="C128" s="96">
        <v>11707554.34</v>
      </c>
      <c r="D128" s="96">
        <f t="shared" si="2"/>
        <v>-11310383.1</v>
      </c>
      <c r="E128" s="96">
        <v>-13268265519.62</v>
      </c>
    </row>
    <row r="129" s="50" customFormat="1" spans="1:5">
      <c r="A129" s="95" t="s">
        <v>553</v>
      </c>
      <c r="B129" s="106">
        <v>305364.12</v>
      </c>
      <c r="C129" s="96">
        <v>9223580.09</v>
      </c>
      <c r="D129" s="96">
        <f t="shared" si="2"/>
        <v>-8918215.97</v>
      </c>
      <c r="E129" s="96">
        <v>-13277183735.58</v>
      </c>
    </row>
    <row r="130" s="50" customFormat="1" spans="1:5">
      <c r="A130" s="95" t="s">
        <v>554</v>
      </c>
      <c r="B130" s="106">
        <v>231802.13</v>
      </c>
      <c r="C130" s="96">
        <v>7188491</v>
      </c>
      <c r="D130" s="96">
        <f t="shared" si="2"/>
        <v>-6956688.87</v>
      </c>
      <c r="E130" s="96">
        <v>-13284140424.45</v>
      </c>
    </row>
    <row r="131" s="50" customFormat="1" spans="1:5">
      <c r="A131" s="95" t="s">
        <v>555</v>
      </c>
      <c r="B131" s="106">
        <v>173552.75</v>
      </c>
      <c r="C131" s="96">
        <v>5537162.58</v>
      </c>
      <c r="D131" s="96">
        <f t="shared" si="2"/>
        <v>-5363609.83</v>
      </c>
      <c r="E131" s="96">
        <v>-13289504034.28</v>
      </c>
    </row>
    <row r="132" s="50" customFormat="1" spans="1:5">
      <c r="A132" s="95" t="s">
        <v>556</v>
      </c>
      <c r="B132" s="106">
        <v>128009.16</v>
      </c>
      <c r="C132" s="96">
        <v>4210916.95</v>
      </c>
      <c r="D132" s="96">
        <f t="shared" si="2"/>
        <v>-4082907.79</v>
      </c>
      <c r="E132" s="96">
        <v>-13293586942.07</v>
      </c>
    </row>
    <row r="133" s="50" customFormat="1" spans="1:5">
      <c r="A133" s="95" t="s">
        <v>557</v>
      </c>
      <c r="B133" s="106">
        <v>92878.65</v>
      </c>
      <c r="C133" s="96">
        <v>3157910.68</v>
      </c>
      <c r="D133" s="96">
        <f t="shared" si="2"/>
        <v>-3065032.03</v>
      </c>
      <c r="E133" s="96">
        <v>-13296651974.1</v>
      </c>
    </row>
    <row r="134" s="50" customFormat="1" spans="1:5">
      <c r="A134" s="95" t="s">
        <v>558</v>
      </c>
      <c r="B134" s="106">
        <v>66176.95</v>
      </c>
      <c r="C134" s="96">
        <v>2332036.51</v>
      </c>
      <c r="D134" s="96">
        <f t="shared" si="2"/>
        <v>-2265859.56</v>
      </c>
      <c r="E134" s="96">
        <v>-13298917833.66</v>
      </c>
    </row>
    <row r="135" s="50" customFormat="1" spans="1:5">
      <c r="A135" s="95" t="s">
        <v>559</v>
      </c>
      <c r="B135" s="106">
        <v>46215.5</v>
      </c>
      <c r="C135" s="96">
        <v>1693236.9</v>
      </c>
      <c r="D135" s="96">
        <f t="shared" si="2"/>
        <v>-1647021.4</v>
      </c>
      <c r="E135" s="96">
        <v>-13300564855.06</v>
      </c>
    </row>
    <row r="136" s="50" customFormat="1" spans="1:5">
      <c r="A136" s="95" t="s">
        <v>560</v>
      </c>
      <c r="B136" s="106">
        <v>31569.51</v>
      </c>
      <c r="C136" s="96">
        <v>1207182.63</v>
      </c>
      <c r="D136" s="96">
        <f t="shared" si="2"/>
        <v>-1175613.12</v>
      </c>
      <c r="E136" s="96">
        <v>-13301740468.18</v>
      </c>
    </row>
    <row r="137" s="50" customFormat="1" spans="1:5">
      <c r="A137" s="95" t="s">
        <v>561</v>
      </c>
      <c r="B137" s="106">
        <v>21053.88</v>
      </c>
      <c r="C137" s="96">
        <v>844177.62</v>
      </c>
      <c r="D137" s="96">
        <f t="shared" si="2"/>
        <v>-823123.74</v>
      </c>
      <c r="E137" s="96">
        <v>-13302563591.92</v>
      </c>
    </row>
    <row r="138" s="50" customFormat="1" spans="1:5">
      <c r="A138" s="95" t="s">
        <v>562</v>
      </c>
      <c r="B138" s="106">
        <v>13697.49</v>
      </c>
      <c r="C138" s="96">
        <v>578792.15</v>
      </c>
      <c r="D138" s="96">
        <f t="shared" si="2"/>
        <v>-565094.66</v>
      </c>
      <c r="E138" s="96">
        <v>-13303128686.58</v>
      </c>
    </row>
    <row r="139" s="50" customFormat="1" spans="1:5">
      <c r="A139" s="95" t="s">
        <v>563</v>
      </c>
      <c r="B139" s="106">
        <v>8697.78</v>
      </c>
      <c r="C139" s="96">
        <v>389071.05</v>
      </c>
      <c r="D139" s="96">
        <f t="shared" si="2"/>
        <v>-380373.27</v>
      </c>
      <c r="E139" s="96">
        <v>-13303509059.85</v>
      </c>
    </row>
    <row r="140" s="50" customFormat="1" spans="1:5">
      <c r="A140" s="95" t="s">
        <v>564</v>
      </c>
      <c r="B140" s="106">
        <v>5404.73</v>
      </c>
      <c r="C140" s="96">
        <v>256581.39</v>
      </c>
      <c r="D140" s="96">
        <f t="shared" si="2"/>
        <v>-251176.66</v>
      </c>
      <c r="E140" s="96">
        <v>-13303760236.51</v>
      </c>
    </row>
    <row r="141" s="50" customFormat="1" spans="1:5">
      <c r="A141" s="95" t="s">
        <v>565</v>
      </c>
      <c r="B141" s="106">
        <v>3304.01</v>
      </c>
      <c r="C141" s="96">
        <v>166376.4</v>
      </c>
      <c r="D141" s="96">
        <f t="shared" si="2"/>
        <v>-163072.39</v>
      </c>
      <c r="E141" s="96">
        <v>-13303923308.9</v>
      </c>
    </row>
    <row r="142" s="50" customFormat="1" spans="1:5">
      <c r="A142" s="95" t="s">
        <v>566</v>
      </c>
      <c r="B142" s="106">
        <v>1995.37</v>
      </c>
      <c r="C142" s="96">
        <v>106479.51</v>
      </c>
      <c r="D142" s="96">
        <f t="shared" si="2"/>
        <v>-104484.14</v>
      </c>
      <c r="E142" s="96">
        <v>-13304027793.04</v>
      </c>
    </row>
    <row r="143" s="50" customFormat="1" spans="1:5">
      <c r="A143" s="95" t="s">
        <v>567</v>
      </c>
      <c r="B143" s="106">
        <v>1190.95</v>
      </c>
      <c r="C143" s="96">
        <v>67726.29</v>
      </c>
      <c r="D143" s="96">
        <f t="shared" si="2"/>
        <v>-66535.34</v>
      </c>
      <c r="E143" s="96">
        <v>-13304094328.38</v>
      </c>
    </row>
    <row r="144" s="50" customFormat="1" spans="1:5">
      <c r="A144" s="95" t="s">
        <v>568</v>
      </c>
      <c r="B144" s="106">
        <v>701.22</v>
      </c>
      <c r="C144" s="96">
        <v>43262.5</v>
      </c>
      <c r="D144" s="96">
        <f t="shared" si="2"/>
        <v>-42561.28</v>
      </c>
      <c r="E144" s="96">
        <v>-13304136889.66</v>
      </c>
    </row>
    <row r="145" s="50" customFormat="1" spans="1:5">
      <c r="A145" s="95" t="s">
        <v>569</v>
      </c>
      <c r="B145" s="106">
        <v>407.09</v>
      </c>
      <c r="C145" s="96">
        <v>28033.55</v>
      </c>
      <c r="D145" s="96">
        <f t="shared" si="2"/>
        <v>-27626.46</v>
      </c>
      <c r="E145" s="96">
        <v>-13304164516.12</v>
      </c>
    </row>
    <row r="146" s="50" customFormat="1" spans="1:5">
      <c r="A146" s="95" t="s">
        <v>570</v>
      </c>
      <c r="B146" s="106">
        <v>235.06</v>
      </c>
      <c r="C146" s="96">
        <v>18616.34</v>
      </c>
      <c r="D146" s="96">
        <f t="shared" si="2"/>
        <v>-18381.28</v>
      </c>
      <c r="E146" s="96">
        <v>-13304182897.39</v>
      </c>
    </row>
    <row r="147" s="50" customFormat="1" spans="1:5">
      <c r="A147" s="95" t="s">
        <v>571</v>
      </c>
      <c r="B147" s="106">
        <v>138.92</v>
      </c>
      <c r="C147" s="96">
        <v>12859.64</v>
      </c>
      <c r="D147" s="96">
        <f t="shared" si="2"/>
        <v>-12720.72</v>
      </c>
      <c r="E147" s="96">
        <v>-13304195618.11</v>
      </c>
    </row>
    <row r="148" s="50" customFormat="1" spans="1:5">
      <c r="A148" s="95" t="s">
        <v>572</v>
      </c>
      <c r="B148" s="106">
        <v>88.48</v>
      </c>
      <c r="C148" s="96">
        <v>9371.44</v>
      </c>
      <c r="D148" s="96">
        <f t="shared" ref="D148:D158" si="3">B148-C148</f>
        <v>-9282.96</v>
      </c>
      <c r="E148" s="96">
        <v>-13304204901.06</v>
      </c>
    </row>
    <row r="149" s="50" customFormat="1" spans="1:5">
      <c r="A149" s="95" t="s">
        <v>573</v>
      </c>
      <c r="B149" s="106">
        <v>62.84</v>
      </c>
      <c r="C149" s="96">
        <v>7204.81</v>
      </c>
      <c r="D149" s="96">
        <f t="shared" si="3"/>
        <v>-7141.97</v>
      </c>
      <c r="E149" s="96">
        <v>-13304212043.04</v>
      </c>
    </row>
    <row r="150" s="50" customFormat="1" spans="1:5">
      <c r="A150" s="95" t="s">
        <v>574</v>
      </c>
      <c r="B150" s="106">
        <v>48.34</v>
      </c>
      <c r="C150" s="96">
        <v>5738.49</v>
      </c>
      <c r="D150" s="96">
        <f t="shared" si="3"/>
        <v>-5690.15</v>
      </c>
      <c r="E150" s="96">
        <v>-13304217733.19</v>
      </c>
    </row>
    <row r="151" s="50" customFormat="1" spans="1:5">
      <c r="A151" s="95" t="s">
        <v>575</v>
      </c>
      <c r="B151" s="106">
        <v>38.24</v>
      </c>
      <c r="C151" s="96">
        <v>4631.75</v>
      </c>
      <c r="D151" s="96">
        <f t="shared" si="3"/>
        <v>-4593.51</v>
      </c>
      <c r="E151" s="96">
        <v>-13304222326.7</v>
      </c>
    </row>
    <row r="152" s="50" customFormat="1" spans="1:5">
      <c r="A152" s="95" t="s">
        <v>576</v>
      </c>
      <c r="B152" s="106">
        <v>30.31</v>
      </c>
      <c r="C152" s="96">
        <v>3738.11</v>
      </c>
      <c r="D152" s="96">
        <f t="shared" si="3"/>
        <v>-3707.8</v>
      </c>
      <c r="E152" s="96">
        <v>-13304226034.5</v>
      </c>
    </row>
    <row r="153" s="50" customFormat="1" spans="1:5">
      <c r="A153" s="95" t="s">
        <v>577</v>
      </c>
      <c r="B153" s="106">
        <v>23.94</v>
      </c>
      <c r="C153" s="96">
        <v>3002.62</v>
      </c>
      <c r="D153" s="96">
        <f t="shared" si="3"/>
        <v>-2978.68</v>
      </c>
      <c r="E153" s="96">
        <v>-13304229013.17</v>
      </c>
    </row>
    <row r="154" s="50" customFormat="1" spans="1:5">
      <c r="A154" s="95" t="s">
        <v>578</v>
      </c>
      <c r="B154" s="106">
        <v>18.81</v>
      </c>
      <c r="C154" s="96">
        <v>2396.21</v>
      </c>
      <c r="D154" s="96">
        <f t="shared" si="3"/>
        <v>-2377.4</v>
      </c>
      <c r="E154" s="96">
        <v>-13304231390.57</v>
      </c>
    </row>
    <row r="155" s="50" customFormat="1" spans="1:5">
      <c r="A155" s="107">
        <v>2095</v>
      </c>
      <c r="B155" s="106">
        <v>14.6</v>
      </c>
      <c r="C155" s="96">
        <v>1895.84</v>
      </c>
      <c r="D155" s="96">
        <f t="shared" si="3"/>
        <v>-1881.24</v>
      </c>
      <c r="E155" s="96">
        <v>-13304233271.8</v>
      </c>
    </row>
    <row r="156" s="50" customFormat="1" spans="1:5">
      <c r="A156" s="107">
        <v>2096</v>
      </c>
      <c r="B156" s="106">
        <v>11.1</v>
      </c>
      <c r="C156" s="108">
        <v>1483.26</v>
      </c>
      <c r="D156" s="96">
        <f t="shared" si="3"/>
        <v>-1472.16</v>
      </c>
      <c r="E156" s="68">
        <v>-13304234743.96</v>
      </c>
    </row>
    <row r="157" s="50" customFormat="1" spans="1:5">
      <c r="A157" s="107">
        <v>2097</v>
      </c>
      <c r="B157" s="109">
        <v>8.2</v>
      </c>
      <c r="C157" s="110">
        <v>1144.79</v>
      </c>
      <c r="D157" s="96">
        <f t="shared" si="3"/>
        <v>-1136.59</v>
      </c>
      <c r="E157" s="111">
        <v>-13304235880.54</v>
      </c>
    </row>
    <row r="158" spans="1:5">
      <c r="A158" s="112">
        <v>2098</v>
      </c>
      <c r="B158" s="113">
        <v>5.84</v>
      </c>
      <c r="C158" s="114">
        <v>868.74</v>
      </c>
      <c r="D158" s="96">
        <f t="shared" si="3"/>
        <v>-862.9</v>
      </c>
      <c r="E158" s="115">
        <v>-13304236743.44</v>
      </c>
    </row>
    <row r="160" ht="15.75" spans="1:5">
      <c r="A160" s="33" t="s">
        <v>86</v>
      </c>
      <c r="B160" s="33" t="s">
        <v>337</v>
      </c>
      <c r="C160" s="33"/>
      <c r="D160" s="33" t="s">
        <v>338</v>
      </c>
      <c r="E160" s="33"/>
    </row>
    <row r="161" ht="15.75" spans="1:5">
      <c r="A161" s="33" t="s">
        <v>88</v>
      </c>
      <c r="B161" s="33" t="s">
        <v>339</v>
      </c>
      <c r="C161" s="33"/>
      <c r="D161" s="33" t="s">
        <v>340</v>
      </c>
      <c r="E161" s="33"/>
    </row>
  </sheetData>
  <mergeCells count="10">
    <mergeCell ref="A1:E1"/>
    <mergeCell ref="A2:E2"/>
    <mergeCell ref="B160:C160"/>
    <mergeCell ref="D160:E160"/>
    <mergeCell ref="B161:C161"/>
    <mergeCell ref="D161:E161"/>
    <mergeCell ref="A3:A5"/>
    <mergeCell ref="A81:A83"/>
    <mergeCell ref="B3:E4"/>
    <mergeCell ref="B81:E82"/>
  </mergeCell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G28" sqref="G28"/>
    </sheetView>
  </sheetViews>
  <sheetFormatPr defaultColWidth="9.14285714285714" defaultRowHeight="12.75" outlineLevelCol="7"/>
  <cols>
    <col min="1" max="1" width="57.7142857142857" style="50" customWidth="1"/>
    <col min="2" max="2" width="17.4285714285714" style="50" customWidth="1"/>
    <col min="3" max="3" width="20" style="50" customWidth="1"/>
    <col min="4" max="4" width="18.4285714285714" style="50" customWidth="1"/>
    <col min="5" max="5" width="16.7142857142857" style="50" customWidth="1"/>
    <col min="6" max="6" width="18.8571428571429" style="50" customWidth="1"/>
    <col min="7" max="7" width="15.2857142857143" style="50" customWidth="1"/>
    <col min="8" max="8" width="18.5714285714286" style="50" customWidth="1"/>
    <col min="9" max="16384" width="9.14285714285714" style="50"/>
  </cols>
  <sheetData>
    <row r="1" s="50" customFormat="1" ht="15.75" spans="1:8">
      <c r="A1" s="51" t="s">
        <v>580</v>
      </c>
      <c r="B1" s="51"/>
      <c r="C1" s="51"/>
      <c r="D1" s="51"/>
      <c r="E1" s="51"/>
      <c r="F1" s="51"/>
      <c r="G1" s="51"/>
      <c r="H1" s="51"/>
    </row>
    <row r="2" s="50" customFormat="1" ht="15.75" spans="1:8">
      <c r="A2" s="52"/>
      <c r="B2" s="53"/>
      <c r="C2" s="53"/>
      <c r="D2" s="53"/>
      <c r="E2" s="54"/>
      <c r="F2" s="54"/>
      <c r="G2" s="54"/>
      <c r="H2" s="55"/>
    </row>
    <row r="3" s="50" customFormat="1" ht="30" customHeight="1" spans="1:8">
      <c r="A3" s="56" t="s">
        <v>252</v>
      </c>
      <c r="B3" s="56" t="s">
        <v>249</v>
      </c>
      <c r="C3" s="56"/>
      <c r="D3" s="56"/>
      <c r="H3" s="57"/>
    </row>
    <row r="4" s="50" customFormat="1" ht="39.95" customHeight="1" spans="1:8">
      <c r="A4" s="56"/>
      <c r="B4" s="58" t="s">
        <v>250</v>
      </c>
      <c r="C4" s="58" t="s">
        <v>485</v>
      </c>
      <c r="D4" s="58" t="s">
        <v>581</v>
      </c>
      <c r="F4" s="59" t="s">
        <v>582</v>
      </c>
      <c r="H4" s="57"/>
    </row>
    <row r="5" s="50" customFormat="1" customHeight="1" spans="1:8">
      <c r="A5" s="60" t="s">
        <v>252</v>
      </c>
      <c r="B5" s="61"/>
      <c r="C5" s="62"/>
      <c r="D5" s="63"/>
      <c r="H5" s="57"/>
    </row>
    <row r="6" s="50" customFormat="1" customHeight="1" spans="1:8">
      <c r="A6" s="64" t="s">
        <v>583</v>
      </c>
      <c r="B6" s="65">
        <f>SUM(B7:B10)</f>
        <v>1464837</v>
      </c>
      <c r="C6" s="65">
        <f>SUM(C7:C10)</f>
        <v>2128412.39</v>
      </c>
      <c r="D6" s="66">
        <f>SUM(D7:D10)</f>
        <v>-663575.39</v>
      </c>
      <c r="H6" s="57"/>
    </row>
    <row r="7" s="50" customFormat="1" customHeight="1" spans="1:8">
      <c r="A7" s="67" t="s">
        <v>584</v>
      </c>
      <c r="B7" s="66">
        <v>10000</v>
      </c>
      <c r="C7" s="68">
        <v>381400.01</v>
      </c>
      <c r="D7" s="69">
        <f t="shared" ref="D7:D10" si="0">B7-C7</f>
        <v>-371400.01</v>
      </c>
      <c r="H7" s="57"/>
    </row>
    <row r="8" s="50" customFormat="1" customHeight="1" spans="1:8">
      <c r="A8" s="67" t="s">
        <v>585</v>
      </c>
      <c r="B8" s="70">
        <v>1454837</v>
      </c>
      <c r="C8" s="68">
        <v>1180429.63</v>
      </c>
      <c r="D8" s="69">
        <f t="shared" si="0"/>
        <v>274407.37</v>
      </c>
      <c r="H8" s="57"/>
    </row>
    <row r="9" s="50" customFormat="1" customHeight="1" spans="1:8">
      <c r="A9" s="64" t="s">
        <v>586</v>
      </c>
      <c r="B9" s="71">
        <v>0</v>
      </c>
      <c r="C9" s="71">
        <v>0</v>
      </c>
      <c r="D9" s="72">
        <f t="shared" si="0"/>
        <v>0</v>
      </c>
      <c r="H9" s="57"/>
    </row>
    <row r="10" s="50" customFormat="1" spans="1:8">
      <c r="A10" s="64" t="s">
        <v>587</v>
      </c>
      <c r="B10" s="72">
        <v>0</v>
      </c>
      <c r="C10" s="66">
        <v>566582.75</v>
      </c>
      <c r="D10" s="69">
        <f t="shared" si="0"/>
        <v>-566582.75</v>
      </c>
      <c r="H10" s="57"/>
    </row>
    <row r="11" s="50" customFormat="1" ht="19.5" customHeight="1" spans="1:8">
      <c r="A11" s="58" t="s">
        <v>277</v>
      </c>
      <c r="B11" s="58" t="s">
        <v>270</v>
      </c>
      <c r="C11" s="58"/>
      <c r="D11" s="58"/>
      <c r="E11" s="58"/>
      <c r="F11" s="58"/>
      <c r="G11" s="58"/>
      <c r="H11" s="58"/>
    </row>
    <row r="12" s="50" customFormat="1" ht="39.95" customHeight="1" spans="1:8">
      <c r="A12" s="58"/>
      <c r="B12" s="58" t="s">
        <v>489</v>
      </c>
      <c r="C12" s="58" t="s">
        <v>490</v>
      </c>
      <c r="D12" s="73" t="s">
        <v>588</v>
      </c>
      <c r="E12" s="73" t="s">
        <v>589</v>
      </c>
      <c r="F12" s="73" t="s">
        <v>590</v>
      </c>
      <c r="G12" s="58" t="s">
        <v>591</v>
      </c>
      <c r="H12" s="58" t="s">
        <v>592</v>
      </c>
    </row>
    <row r="13" s="50" customFormat="1" customHeight="1" spans="1:8">
      <c r="A13" s="60" t="s">
        <v>277</v>
      </c>
      <c r="B13" s="74"/>
      <c r="C13" s="75"/>
      <c r="D13" s="76"/>
      <c r="E13" s="76"/>
      <c r="F13" s="76"/>
      <c r="G13" s="76"/>
      <c r="H13" s="76"/>
    </row>
    <row r="14" s="50" customFormat="1" customHeight="1" spans="1:8">
      <c r="A14" s="64" t="s">
        <v>593</v>
      </c>
      <c r="B14" s="77">
        <f t="shared" ref="B14:H14" si="1">B15+B19</f>
        <v>1085107</v>
      </c>
      <c r="C14" s="77">
        <f t="shared" si="1"/>
        <v>0</v>
      </c>
      <c r="D14" s="77">
        <f t="shared" si="1"/>
        <v>0</v>
      </c>
      <c r="E14" s="77">
        <f t="shared" si="1"/>
        <v>0</v>
      </c>
      <c r="F14" s="77">
        <f t="shared" si="1"/>
        <v>0</v>
      </c>
      <c r="G14" s="77">
        <f t="shared" si="1"/>
        <v>0</v>
      </c>
      <c r="H14" s="77">
        <f t="shared" si="1"/>
        <v>1085107</v>
      </c>
    </row>
    <row r="15" s="50" customFormat="1" customHeight="1" spans="1:8">
      <c r="A15" s="64" t="s">
        <v>594</v>
      </c>
      <c r="B15" s="66">
        <f t="shared" ref="B15:H15" si="2">B16+B17+B18</f>
        <v>0</v>
      </c>
      <c r="C15" s="66">
        <f t="shared" si="2"/>
        <v>0</v>
      </c>
      <c r="D15" s="66">
        <f t="shared" si="2"/>
        <v>0</v>
      </c>
      <c r="E15" s="66">
        <f t="shared" si="2"/>
        <v>0</v>
      </c>
      <c r="F15" s="66">
        <f t="shared" si="2"/>
        <v>0</v>
      </c>
      <c r="G15" s="66">
        <f t="shared" si="2"/>
        <v>0</v>
      </c>
      <c r="H15" s="66">
        <f t="shared" si="2"/>
        <v>0</v>
      </c>
    </row>
    <row r="16" s="50" customFormat="1" customHeight="1" spans="1:8">
      <c r="A16" s="64" t="s">
        <v>595</v>
      </c>
      <c r="B16" s="78"/>
      <c r="C16" s="79">
        <v>0</v>
      </c>
      <c r="D16" s="79">
        <v>0</v>
      </c>
      <c r="E16" s="79">
        <v>0</v>
      </c>
      <c r="F16" s="80">
        <f t="shared" ref="F16:F18" si="3">C16-D16</f>
        <v>0</v>
      </c>
      <c r="G16" s="77">
        <v>0</v>
      </c>
      <c r="H16" s="77">
        <f t="shared" ref="H16:H21" si="4">B16-C16</f>
        <v>0</v>
      </c>
    </row>
    <row r="17" s="50" customFormat="1" customHeight="1" spans="1:8">
      <c r="A17" s="64" t="s">
        <v>596</v>
      </c>
      <c r="B17" s="77">
        <v>0</v>
      </c>
      <c r="C17" s="79">
        <v>0</v>
      </c>
      <c r="D17" s="79">
        <v>0</v>
      </c>
      <c r="E17" s="79">
        <v>0</v>
      </c>
      <c r="F17" s="77">
        <f t="shared" si="3"/>
        <v>0</v>
      </c>
      <c r="G17" s="79">
        <v>0</v>
      </c>
      <c r="H17" s="77">
        <f t="shared" si="4"/>
        <v>0</v>
      </c>
    </row>
    <row r="18" s="50" customFormat="1" customHeight="1" spans="1:8">
      <c r="A18" s="64" t="s">
        <v>597</v>
      </c>
      <c r="B18" s="77">
        <v>0</v>
      </c>
      <c r="C18" s="79">
        <v>0</v>
      </c>
      <c r="D18" s="79">
        <v>0</v>
      </c>
      <c r="E18" s="79">
        <v>0</v>
      </c>
      <c r="F18" s="77">
        <f t="shared" si="3"/>
        <v>0</v>
      </c>
      <c r="G18" s="77">
        <v>0</v>
      </c>
      <c r="H18" s="77">
        <f t="shared" si="4"/>
        <v>0</v>
      </c>
    </row>
    <row r="19" s="50" customFormat="1" customHeight="1" spans="1:8">
      <c r="A19" s="64" t="s">
        <v>598</v>
      </c>
      <c r="B19" s="77">
        <f t="shared" ref="B19:G19" si="5">SUM(B20:B21)</f>
        <v>1085107</v>
      </c>
      <c r="C19" s="77">
        <f t="shared" si="5"/>
        <v>0</v>
      </c>
      <c r="D19" s="77">
        <f t="shared" si="5"/>
        <v>0</v>
      </c>
      <c r="E19" s="77">
        <f t="shared" si="5"/>
        <v>0</v>
      </c>
      <c r="F19" s="77">
        <f t="shared" si="5"/>
        <v>0</v>
      </c>
      <c r="G19" s="77">
        <f t="shared" si="5"/>
        <v>0</v>
      </c>
      <c r="H19" s="77">
        <f t="shared" si="4"/>
        <v>1085107</v>
      </c>
    </row>
    <row r="20" s="50" customFormat="1" customHeight="1" spans="1:8">
      <c r="A20" s="64" t="s">
        <v>599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f t="shared" si="4"/>
        <v>0</v>
      </c>
    </row>
    <row r="21" s="50" customFormat="1" customHeight="1" spans="1:8">
      <c r="A21" s="64" t="s">
        <v>600</v>
      </c>
      <c r="B21" s="77">
        <v>1085107</v>
      </c>
      <c r="C21" s="77">
        <v>0</v>
      </c>
      <c r="D21" s="77">
        <v>0</v>
      </c>
      <c r="E21" s="77">
        <v>0</v>
      </c>
      <c r="F21" s="77">
        <f>C21-D21</f>
        <v>0</v>
      </c>
      <c r="G21" s="77">
        <v>0</v>
      </c>
      <c r="H21" s="77">
        <f t="shared" si="4"/>
        <v>1085107</v>
      </c>
    </row>
    <row r="23" s="50" customFormat="1" ht="30" customHeight="1" spans="1:4">
      <c r="A23" s="58" t="s">
        <v>601</v>
      </c>
      <c r="B23" s="58" t="s">
        <v>601</v>
      </c>
      <c r="C23" s="58"/>
      <c r="D23" s="58"/>
    </row>
    <row r="24" s="50" customFormat="1" ht="30" customHeight="1" spans="1:4">
      <c r="A24" s="58"/>
      <c r="B24" s="81" t="s">
        <v>602</v>
      </c>
      <c r="C24" s="56" t="s">
        <v>603</v>
      </c>
      <c r="D24" s="58" t="s">
        <v>604</v>
      </c>
    </row>
    <row r="25" s="50" customFormat="1" customHeight="1" spans="1:7">
      <c r="A25" s="64" t="s">
        <v>601</v>
      </c>
      <c r="B25" s="82"/>
      <c r="C25" s="72"/>
      <c r="D25" s="63"/>
      <c r="F25" s="83"/>
      <c r="G25" s="83"/>
    </row>
    <row r="26" s="50" customFormat="1" customHeight="1" spans="1:7">
      <c r="A26" s="84" t="s">
        <v>605</v>
      </c>
      <c r="B26" s="68">
        <v>4959175.51</v>
      </c>
      <c r="C26" s="85">
        <f>C6-(E14+G14)</f>
        <v>2128412.39</v>
      </c>
      <c r="D26" s="72">
        <f>B26+C26</f>
        <v>7087587.9</v>
      </c>
      <c r="F26" s="83"/>
      <c r="G26" s="83"/>
    </row>
    <row r="27" s="50" customFormat="1" spans="1:7">
      <c r="A27" s="86"/>
      <c r="B27" s="86"/>
      <c r="F27" s="83"/>
      <c r="G27" s="83"/>
    </row>
    <row r="28" s="50" customFormat="1" spans="6:7">
      <c r="F28" s="83"/>
      <c r="G28" s="83"/>
    </row>
    <row r="29" s="50" customFormat="1" ht="15.75" spans="1:7">
      <c r="A29" s="87" t="s">
        <v>86</v>
      </c>
      <c r="B29" s="88"/>
      <c r="C29" s="87" t="s">
        <v>87</v>
      </c>
      <c r="D29" s="87"/>
      <c r="E29" s="87"/>
      <c r="F29" s="83"/>
      <c r="G29" s="83"/>
    </row>
    <row r="30" s="50" customFormat="1" ht="15" spans="1:7">
      <c r="A30" s="89" t="s">
        <v>88</v>
      </c>
      <c r="B30" s="90"/>
      <c r="C30" s="89" t="s">
        <v>89</v>
      </c>
      <c r="D30" s="89"/>
      <c r="E30" s="89"/>
      <c r="F30" s="83"/>
      <c r="G30" s="83"/>
    </row>
    <row r="31" s="50" customFormat="1" ht="15" spans="1:7">
      <c r="A31" s="91"/>
      <c r="B31" s="92"/>
      <c r="C31" s="89"/>
      <c r="D31" s="89"/>
      <c r="F31" s="83"/>
      <c r="G31" s="83"/>
    </row>
    <row r="32" s="50" customFormat="1" ht="15" spans="1:7">
      <c r="A32" s="90"/>
      <c r="B32" s="90"/>
      <c r="C32" s="90"/>
      <c r="D32" s="90"/>
      <c r="G32" s="83"/>
    </row>
    <row r="33" s="50" customFormat="1" ht="15.75" spans="1:8">
      <c r="A33" s="87" t="s">
        <v>90</v>
      </c>
      <c r="B33" s="87"/>
      <c r="C33" s="87"/>
      <c r="D33" s="87" t="s">
        <v>91</v>
      </c>
      <c r="E33" s="87"/>
      <c r="F33" s="87"/>
      <c r="G33" s="83"/>
      <c r="H33" s="83"/>
    </row>
    <row r="34" s="50" customFormat="1" ht="15.75" spans="1:6">
      <c r="A34" s="87" t="s">
        <v>92</v>
      </c>
      <c r="B34" s="87"/>
      <c r="C34" s="87"/>
      <c r="D34" s="87" t="s">
        <v>93</v>
      </c>
      <c r="E34" s="87"/>
      <c r="F34" s="87"/>
    </row>
    <row r="35" s="50" customFormat="1" ht="15.75" spans="4:6">
      <c r="D35" s="87" t="s">
        <v>94</v>
      </c>
      <c r="E35" s="87"/>
      <c r="F35" s="87"/>
    </row>
  </sheetData>
  <mergeCells count="15">
    <mergeCell ref="A1:H1"/>
    <mergeCell ref="B3:D3"/>
    <mergeCell ref="B11:H11"/>
    <mergeCell ref="B23:D23"/>
    <mergeCell ref="C29:E29"/>
    <mergeCell ref="C30:E30"/>
    <mergeCell ref="C31:D31"/>
    <mergeCell ref="A33:C33"/>
    <mergeCell ref="D33:F33"/>
    <mergeCell ref="A34:C34"/>
    <mergeCell ref="D34:F34"/>
    <mergeCell ref="D35:F35"/>
    <mergeCell ref="A3:A4"/>
    <mergeCell ref="A11:A12"/>
    <mergeCell ref="A23:A24"/>
  </mergeCells>
  <printOptions verticalCentered="1"/>
  <pageMargins left="0.357638888888889" right="0.357638888888889" top="0.409027777777778" bottom="0.40902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DEO</vt:lpstr>
      <vt:lpstr>FUNÇAO</vt:lpstr>
      <vt:lpstr>RCL</vt:lpstr>
      <vt:lpstr>DRDP</vt:lpstr>
      <vt:lpstr>DRPN</vt:lpstr>
      <vt:lpstr>DRP</vt:lpstr>
      <vt:lpstr>DROC</vt:lpstr>
      <vt:lpstr>Atuarial</vt:lpstr>
      <vt:lpstr>DRAA</vt:lpstr>
      <vt:lpstr>DPPP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FERREIRA MARCIANO SCANACAPRA</dc:creator>
  <cp:lastModifiedBy>15002169848</cp:lastModifiedBy>
  <dcterms:created xsi:type="dcterms:W3CDTF">2023-02-24T17:32:00Z</dcterms:created>
  <cp:lastPrinted>2025-07-28T15:17:00Z</cp:lastPrinted>
  <dcterms:modified xsi:type="dcterms:W3CDTF">2026-02-10T14:41:46Z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64B228551D5F4E089730451DF9E71401_12</vt:lpwstr>
  </property>
  <property fmtid="{D5CDD505-2E9C-101B-9397-08002B2CF9AE}" pid="3" name="KSOProductBuildVer">
    <vt:lpwstr>1046-12.2.0.21931</vt:lpwstr>
  </property>
</Properties>
</file>