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500"/>
  </bookViews>
  <sheets>
    <sheet name="DEO" sheetId="1" r:id="rId1"/>
    <sheet name="FUNÇAO" sheetId="73" r:id="rId2"/>
    <sheet name="RCL 2026" sheetId="84" r:id="rId3"/>
    <sheet name="DRDP" sheetId="34" r:id="rId4"/>
    <sheet name="DRPN" sheetId="72" r:id="rId5"/>
    <sheet name="DRP" sheetId="19" r:id="rId6"/>
    <sheet name="DPPP" sheetId="68" r:id="rId7"/>
  </sheets>
  <definedNames>
    <definedName name="_xlnm.Print_Area" localSheetId="0">DEO!$A$1:$F$81</definedName>
    <definedName name="_xlnm.Print_Area" localSheetId="3">DRDP!$A$1:$F$151</definedName>
    <definedName name="_xlnm.Print_Area" localSheetId="4">DRPN!$A$1:$G$134</definedName>
    <definedName name="_xlnm.Print_Area" localSheetId="5">DRP!$A$1:$M$24</definedName>
    <definedName name="Excel_BuiltIn_Print_Area" localSheetId="0">DEO!$A$1:$F$81</definedName>
    <definedName name="K">NA()</definedName>
    <definedName name="_xlnm.Print_Area" localSheetId="1">FUNÇAO!$A$1:$I$148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<sst xmlns="http://schemas.openxmlformats.org/spreadsheetml/2006/main" count="794" uniqueCount="525">
  <si>
    <t>MUNICÍPIO: CAMPINAS/SP - PODER EXECUTIVO - CNPJ 51.885.242.0001-40</t>
  </si>
  <si>
    <t>1º BIMESTRE DE 2026 - RREO (LRF, art. 52,  alineas "a" e "b" do inciso I e  II , alíneas "a" e "b" do inciso II)  5</t>
  </si>
  <si>
    <t>BALANÇO ORÇAMENTÁRIO</t>
  </si>
  <si>
    <t>RECEITAS</t>
  </si>
  <si>
    <t>PREVISÃO</t>
  </si>
  <si>
    <t>REALIZADAS</t>
  </si>
  <si>
    <t>SALDO A</t>
  </si>
  <si>
    <t>CATEGORIA ECONÔMICA/FONTES</t>
  </si>
  <si>
    <t>INICIAL</t>
  </si>
  <si>
    <t>ATUALIZADA</t>
  </si>
  <si>
    <t>NO BIMESTRE</t>
  </si>
  <si>
    <t>ATÉ O BIMESTRE</t>
  </si>
  <si>
    <t>REALIZAR</t>
  </si>
  <si>
    <t>I - RECEITAS CORRENTES (EXCETO INTRAORÇAMENTÁRIA)</t>
  </si>
  <si>
    <t xml:space="preserve">   IMPOSTOS, TAXAS E CONT. DE MELHORIA </t>
  </si>
  <si>
    <t xml:space="preserve">        Impostos </t>
  </si>
  <si>
    <t xml:space="preserve">        Taxas </t>
  </si>
  <si>
    <t xml:space="preserve">   RECEITA DE CONTRIBUIÇÕES </t>
  </si>
  <si>
    <t xml:space="preserve">        Contribuições Sociais </t>
  </si>
  <si>
    <t xml:space="preserve">        Contribuição para o Custeio do Serviço de Iluminação Pública</t>
  </si>
  <si>
    <t xml:space="preserve">   RECEITA PATRIMONIAL </t>
  </si>
  <si>
    <t xml:space="preserve">       Exploração do Patrimônio Imobiliário do Estado </t>
  </si>
  <si>
    <t xml:space="preserve">       VALORES MOBILIÁRIOS</t>
  </si>
  <si>
    <t xml:space="preserve">          Juros e Correções Monetárias</t>
  </si>
  <si>
    <t xml:space="preserve">          Dividendos</t>
  </si>
  <si>
    <t xml:space="preserve">       Cessão de direitos</t>
  </si>
  <si>
    <t xml:space="preserve">   RECEITA DE SERVIÇOS </t>
  </si>
  <si>
    <t xml:space="preserve">        Serviços  Administrativos e Comerciais Gerais</t>
  </si>
  <si>
    <t xml:space="preserve">        Serviços e Atividades Financeiras</t>
  </si>
  <si>
    <t xml:space="preserve">       Outros Serviços </t>
  </si>
  <si>
    <t xml:space="preserve">  TRANSFERÊNCIAS CORRENTES </t>
  </si>
  <si>
    <t xml:space="preserve">      Transferências da União e de suas Entidades </t>
  </si>
  <si>
    <t xml:space="preserve">     Transferências: Estados/Distrito Federal e  Entid</t>
  </si>
  <si>
    <t xml:space="preserve">      Transferências de Instituições Privadas </t>
  </si>
  <si>
    <t xml:space="preserve">      Transferências de Outras Instituições Públicas </t>
  </si>
  <si>
    <t xml:space="preserve">   OUTRAS RECEITAS CORRENTES</t>
  </si>
  <si>
    <t xml:space="preserve">      Multas Administrativas, Contratuais e Judiciais </t>
  </si>
  <si>
    <t xml:space="preserve">      Indenizações, Restituições e Ressarcimentos </t>
  </si>
  <si>
    <t xml:space="preserve">      Bens, Direitos e Valores Incorporados ao Patrim </t>
  </si>
  <si>
    <t xml:space="preserve">      Demais Receitas Correntes </t>
  </si>
  <si>
    <t xml:space="preserve">   II -  RECEITAS DE CAPITAL </t>
  </si>
  <si>
    <t xml:space="preserve"> OPERAÇÕES DE CRÉDITO</t>
  </si>
  <si>
    <t xml:space="preserve">    Operações de Crédito - Mercado Interno</t>
  </si>
  <si>
    <t xml:space="preserve"> ALIENAÇÃO DE BENS </t>
  </si>
  <si>
    <t xml:space="preserve">    Alienação de Bens Móveis </t>
  </si>
  <si>
    <t xml:space="preserve">    Alienação de Bens Imóveis </t>
  </si>
  <si>
    <t xml:space="preserve"> AMORTIZAÇÕES DE EMPRÉSTIMOS</t>
  </si>
  <si>
    <t xml:space="preserve"> TRANSFERÊNCIAS DE CAPITAL </t>
  </si>
  <si>
    <t xml:space="preserve">     Transferências da União e de suas Entidades </t>
  </si>
  <si>
    <t xml:space="preserve">     Demais Transferências de Capital </t>
  </si>
  <si>
    <t xml:space="preserve">  OUTRAS RECEITAS DE CAPITAL </t>
  </si>
  <si>
    <t xml:space="preserve">     Integralização do Capital Social </t>
  </si>
  <si>
    <t xml:space="preserve">     Demais Receitas de Capital </t>
  </si>
  <si>
    <t xml:space="preserve">  III = RECEITAS (INTRA-ORÇAMENTÁRIAS) = 700000+800000</t>
  </si>
  <si>
    <t xml:space="preserve">   SUBTOTAL DAS RECEITAS = I+II+III</t>
  </si>
  <si>
    <t xml:space="preserve">  IV - OPERAÇÕES DE CRÉDITO - REFINANCIAMENTO</t>
  </si>
  <si>
    <t xml:space="preserve">   SUBTOTAL COM REFINANCIAMENTO = </t>
  </si>
  <si>
    <t xml:space="preserve">     DÉFICIT</t>
  </si>
  <si>
    <t xml:space="preserve">    TOTAL </t>
  </si>
  <si>
    <t xml:space="preserve"> Superávit Financeiro  p/créditos Adicionais  522130100</t>
  </si>
  <si>
    <t>DOTAÇÃO</t>
  </si>
  <si>
    <t>DESPESAS</t>
  </si>
  <si>
    <t>ATUAL</t>
  </si>
  <si>
    <t>EMPENHADA</t>
  </si>
  <si>
    <t>LIQUIDADA</t>
  </si>
  <si>
    <t>PAGA</t>
  </si>
  <si>
    <t>I - DESPESAS (EXCETO INTRA-ORÇAMENTÁRIAS)</t>
  </si>
  <si>
    <t xml:space="preserve">       DESPESAS CORRENTES</t>
  </si>
  <si>
    <t xml:space="preserve">          Pessoal e Encargos Sociais</t>
  </si>
  <si>
    <t xml:space="preserve">          Juros e Encargos</t>
  </si>
  <si>
    <t xml:space="preserve">          Outras Despesas</t>
  </si>
  <si>
    <t xml:space="preserve">        DESPESAS DE CAPITAL</t>
  </si>
  <si>
    <t xml:space="preserve">          Investimentos</t>
  </si>
  <si>
    <t xml:space="preserve">          Inversões Financeiras</t>
  </si>
  <si>
    <t xml:space="preserve">          Amortização da Dívida</t>
  </si>
  <si>
    <t xml:space="preserve">    RESERVA DE CONTINGÊNCIA</t>
  </si>
  <si>
    <t xml:space="preserve">  II - DESPESAS (INTRAORÇAMENTÁRIAS)</t>
  </si>
  <si>
    <t xml:space="preserve">         DESPESAS CORRENTES</t>
  </si>
  <si>
    <t xml:space="preserve">         DESPESAS DE CAPITAL</t>
  </si>
  <si>
    <t xml:space="preserve">  III - AMORTIZAÇÃO DA DÍVIDA/REFINANCIAM.</t>
  </si>
  <si>
    <t xml:space="preserve">       Dívida Contratual Interna</t>
  </si>
  <si>
    <t xml:space="preserve">  IV - SUBTOTAL COM REFINANCIAMENTO</t>
  </si>
  <si>
    <t xml:space="preserve">    SUPERÁVIT = </t>
  </si>
  <si>
    <t xml:space="preserve">  IV - TOTAL COM SUPERÁVIT =</t>
  </si>
  <si>
    <t xml:space="preserve">  RESERVA DO RPPS </t>
  </si>
  <si>
    <t xml:space="preserve"> TOTAL COM A RESERVA DO RPPS =</t>
  </si>
  <si>
    <t>DÁRIO SAADI</t>
  </si>
  <si>
    <t>AURÍLIO SÉRGIO COSTA CAIADO</t>
  </si>
  <si>
    <t>JOÃO CARLOS RIBEIRO DA SILVA</t>
  </si>
  <si>
    <t>Prefeito Municipal</t>
  </si>
  <si>
    <t xml:space="preserve">Secretário Municipal de Finanças </t>
  </si>
  <si>
    <t>Diretor do DECOR - CRC 160065/3</t>
  </si>
  <si>
    <t>Prof. ALBERTO ALVES DA FONSECA</t>
  </si>
  <si>
    <t>Secretário Municipal de Gestão e Controle</t>
  </si>
  <si>
    <t>Responsável pelo Controle Interno</t>
  </si>
  <si>
    <t>1º BIMESTRE DE 2026 - RREO - DEMONSTRATIVO DA EXECUÇÃO DAS DESPESAS POR FUNÇÃO (Artigo  53, Inciso II, alínea “c” da LC. 101/00)</t>
  </si>
  <si>
    <t>Códigos/Despesas</t>
  </si>
  <si>
    <t>Dotação Anual</t>
  </si>
  <si>
    <t>EMPENHADO</t>
  </si>
  <si>
    <t>LIQUIDADO</t>
  </si>
  <si>
    <t>Saldo a</t>
  </si>
  <si>
    <t>FUNÇÃO/SUBFUNÇÃO</t>
  </si>
  <si>
    <t>Inicial</t>
  </si>
  <si>
    <t>Atualizada</t>
  </si>
  <si>
    <t>Liquidar</t>
  </si>
  <si>
    <t>DESPESAS (EXCETO INTRA-ORÇAMENTÁRIAS) (I)</t>
  </si>
  <si>
    <t>1 -</t>
  </si>
  <si>
    <t xml:space="preserve">    LEGISLATIVA</t>
  </si>
  <si>
    <t>Ação Legislativa</t>
  </si>
  <si>
    <t>Previdência do Regime Estatutário</t>
  </si>
  <si>
    <t>4 -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</si>
  <si>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</si>
  <si>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</si>
  <si>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</si>
  <si>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</si>
  <si>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</si>
  <si>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</si>
  <si>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</si>
  <si>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</si>
  <si>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</si>
  <si>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Demais Subfunções</t>
  </si>
  <si>
    <t>6 -</t>
  </si>
  <si>
    <t xml:space="preserve">    SEGURANÇA PÚBLICA</t>
  </si>
  <si>
    <t>Defesa Civil</t>
  </si>
  <si>
    <t>7 -</t>
  </si>
  <si>
    <t xml:space="preserve">    RELAÇÕES EXTERIORES</t>
  </si>
  <si>
    <t>Cooperação Internacional</t>
  </si>
  <si>
    <t>8 -</t>
  </si>
  <si>
    <t xml:space="preserve">    ASSISTÊNCIA SOCIAL</t>
  </si>
  <si>
    <t>Assistência ao Idoso</t>
  </si>
  <si>
    <t>Assistência ao Portador com Deficiência</t>
  </si>
  <si>
    <t>Assistência à Criança e ao Adolescente</t>
  </si>
  <si>
    <t>Assistência Comunitária</t>
  </si>
  <si>
    <t>Serviços Socioassistenciais</t>
  </si>
  <si>
    <t>Segurança e Renda</t>
  </si>
  <si>
    <t>9 -</t>
  </si>
  <si>
    <t xml:space="preserve">    PREVIDÊNCIA SOCIAL</t>
  </si>
  <si>
    <t>10 -</t>
  </si>
  <si>
    <t xml:space="preserve">    SAÚDE</t>
  </si>
  <si>
    <t>Atenção Básica</t>
  </si>
  <si>
    <t>Assistência Hospitalar e Ambulatorial</t>
  </si>
  <si>
    <t>Suporte Profilático e Terapeutico</t>
  </si>
  <si>
    <t>Vigilância Epidemiológica</t>
  </si>
  <si>
    <t>11 -</t>
  </si>
  <si>
    <t xml:space="preserve">    TRABALHO</t>
  </si>
  <si>
    <t>Proteção e Benefícios ao Tabalhador</t>
  </si>
  <si>
    <t>Fomento ao Trabalho</t>
  </si>
  <si>
    <t>12 -</t>
  </si>
  <si>
    <t xml:space="preserve">    EDUCAÇÃO</t>
  </si>
  <si>
    <t>Alimento e Nutrição</t>
  </si>
  <si>
    <t>Ensino Fundamental</t>
  </si>
  <si>
    <t>Ensino Médio</t>
  </si>
  <si>
    <t>Ensino Profissional</t>
  </si>
  <si>
    <t>Educação Infantil</t>
  </si>
  <si>
    <t>Educação de Jovens</t>
  </si>
  <si>
    <t>Educação Especial</t>
  </si>
  <si>
    <t>13 -</t>
  </si>
  <si>
    <t xml:space="preserve">    CULTURA</t>
  </si>
  <si>
    <t>Patrimônio Histórico Artístico e Arqueológico</t>
  </si>
  <si>
    <t>Difusão Cultural</t>
  </si>
  <si>
    <t>14 -</t>
  </si>
  <si>
    <t xml:space="preserve">    DIREITOS DA CIDADANIA</t>
  </si>
  <si>
    <t>Direitos Individuais, Coletivos e Difusos</t>
  </si>
  <si>
    <t>15 -</t>
  </si>
  <si>
    <t xml:space="preserve">    URBANISMO</t>
  </si>
  <si>
    <t>Infra-Estrutura Urbana</t>
  </si>
  <si>
    <t>Serviços Urbanos</t>
  </si>
  <si>
    <t>16 -</t>
  </si>
  <si>
    <t xml:space="preserve">    HABITAÇÃO</t>
  </si>
  <si>
    <t>Habitação Urbana</t>
  </si>
  <si>
    <t>18 -</t>
  </si>
  <si>
    <t xml:space="preserve">    GESTÃO AMBIENTAL</t>
  </si>
  <si>
    <t>Preservação e Conservação Ambiental</t>
  </si>
  <si>
    <t>19 -</t>
  </si>
  <si>
    <t xml:space="preserve">    CIÊNCIA E TECNOLOGIA</t>
  </si>
  <si>
    <t>Difusão do Conhecimento Científico e Tecnológico</t>
  </si>
  <si>
    <t>20 -</t>
  </si>
  <si>
    <t xml:space="preserve">    AGRICULTURA</t>
  </si>
  <si>
    <t>Extensão Rural</t>
  </si>
  <si>
    <t>23 -</t>
  </si>
  <si>
    <t xml:space="preserve">    COMÉRCIO E SERVIÇOS</t>
  </si>
  <si>
    <t>Comercialização</t>
  </si>
  <si>
    <t xml:space="preserve">26 - </t>
  </si>
  <si>
    <t xml:space="preserve">    TRANSPORTE</t>
  </si>
  <si>
    <t>27 -</t>
  </si>
  <si>
    <t xml:space="preserve">    DESPORTO E LAZER</t>
  </si>
  <si>
    <t>Desporto de Rendimento</t>
  </si>
  <si>
    <t>Desporto Comunitário</t>
  </si>
  <si>
    <t>28 -</t>
  </si>
  <si>
    <t xml:space="preserve">    ENCARGOS ESPECIAIS</t>
  </si>
  <si>
    <t>Refinanciamento da Dívida Interna</t>
  </si>
  <si>
    <t>Serviço da Dívida Interna</t>
  </si>
  <si>
    <t>Outros Encargos Especiais</t>
  </si>
  <si>
    <t>TOTAL DA RESERVA DE CONTINGÊNCIA</t>
  </si>
  <si>
    <t xml:space="preserve">  RESERVA DE CONTINGÊNCIA GERAL</t>
  </si>
  <si>
    <t>DESPESAS (INTRA-ORÇAMENTÁRIAS) (II)</t>
  </si>
  <si>
    <t>TOTAL (III) = (I + II)</t>
  </si>
  <si>
    <t>Educação de Jovens e Adultos</t>
  </si>
  <si>
    <t>Transferências</t>
  </si>
  <si>
    <t>DEMONSTRATIVO DA RECEITA CORRENTE LÍQUIDA - (LRF, Art. 53 ,§ I, inciso IV, art. 20)</t>
  </si>
  <si>
    <t>PERÍODO DE REFERÊNCIA: Mar/2025 a Fev/2026</t>
  </si>
  <si>
    <t>RECEITAS CORRENTES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</si>
  <si>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</si>
  <si>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</si>
  <si>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</si>
  <si>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</si>
  <si>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</si>
  <si>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</si>
  <si>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</si>
  <si>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</si>
  <si>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</si>
  <si>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</si>
  <si>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</si>
  <si>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</si>
  <si>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TOTAL</t>
  </si>
  <si>
    <t xml:space="preserve">   Impostos, Taxas e Com. Melhoria </t>
  </si>
  <si>
    <t xml:space="preserve">     IPTU </t>
  </si>
  <si>
    <t xml:space="preserve">     ISS </t>
  </si>
  <si>
    <t xml:space="preserve">     ITBI </t>
  </si>
  <si>
    <t xml:space="preserve">     IRRF</t>
  </si>
  <si>
    <t xml:space="preserve">     Outros , Taxas e ContMelhoria </t>
  </si>
  <si>
    <t xml:space="preserve">   Receita de Contribuições. </t>
  </si>
  <si>
    <t xml:space="preserve">   Receita Patrimonial </t>
  </si>
  <si>
    <t xml:space="preserve">     Rendimentos de Aplicação Financeira </t>
  </si>
  <si>
    <t xml:space="preserve">     Outras Receitas Patrimoniais </t>
  </si>
  <si>
    <t xml:space="preserve">    Receita de Serviços </t>
  </si>
  <si>
    <t xml:space="preserve">    Transferências Correntes</t>
  </si>
  <si>
    <t xml:space="preserve">        Cota-Parte do FPM </t>
  </si>
  <si>
    <t xml:space="preserve">        Cota-Parte do ICMS </t>
  </si>
  <si>
    <t xml:space="preserve">        Cota-Parte do IPVA </t>
  </si>
  <si>
    <t xml:space="preserve">        Cota-Parte do ITR</t>
  </si>
  <si>
    <t xml:space="preserve">        Transfer. Da LC 61/1989</t>
  </si>
  <si>
    <t xml:space="preserve">        Transferências do FUNDEB</t>
  </si>
  <si>
    <t xml:space="preserve">        Outras Transferências Correntes </t>
  </si>
  <si>
    <t xml:space="preserve">    Outras Receitas Correntes </t>
  </si>
  <si>
    <t xml:space="preserve">  DEDUÇÕES (II) = </t>
  </si>
  <si>
    <t xml:space="preserve">  Contribuição Plano Seg. Social Servidor</t>
  </si>
  <si>
    <t xml:space="preserve">  Compensação Financeira entre Regimes </t>
  </si>
  <si>
    <t xml:space="preserve">  Rendimentos/Aplicações de Rec Previd.</t>
  </si>
  <si>
    <t xml:space="preserve">  Dedução do FUNDEB</t>
  </si>
  <si>
    <t xml:space="preserve">RCL (III) (I - II) = </t>
  </si>
  <si>
    <t xml:space="preserve">   (-) Transferências obrigatórias da União relativas às emendas individuais (art. 166-A, § 1º, da CF) (IV) </t>
  </si>
  <si>
    <t xml:space="preserve">   RCL AJUSTADA P/CÁLCULO DOS LIMITES DE ENDIVIDAMENTO (V) = (III - IV) </t>
  </si>
  <si>
    <t xml:space="preserve">   (-) Transferências obrigatórias da União relativas às emendas de bancada (art. 166, § 16, da CF)  (VI)</t>
  </si>
  <si>
    <t xml:space="preserve">  (-) Transferências da União relativas a remuneração dos ACSs
   e ACE (CF, art. 198, §11) (VII) 04.04.99.04.07 8720 6212 171350.11.01 e 1713.50.31.00 = 313</t>
  </si>
  <si>
    <t xml:space="preserve">  (-) Outras Deduções Constitucionais ou Legais (VIII) </t>
  </si>
  <si>
    <t xml:space="preserve">    RCL AJUSTADA P/CÁLCULO DOS LIMITES DA DESPESA COM PESSOAL (IX = (V - VI-VII-VIII) </t>
  </si>
  <si>
    <t>Artigo 167-A da Constituição Federal</t>
  </si>
  <si>
    <t>Percentual</t>
  </si>
  <si>
    <t xml:space="preserve">Receitas Correntes s/Intraorçamentaria </t>
  </si>
  <si>
    <t>Despesas Correntes Liquidadas s/Intraorçam.</t>
  </si>
  <si>
    <t>DEMONSTRATIVO DAS RECEITAS E DESPESAS PREVIDENCIÁRIAS</t>
  </si>
  <si>
    <t>1º RREO de 2026- Anexo 4 (LRF, Art. 53, inciso II)</t>
  </si>
  <si>
    <t xml:space="preserve">Receitas Previdenciárias - RPPS - Fundo em Capitalização (Plano Previdenciário) </t>
  </si>
  <si>
    <t xml:space="preserve">Execução da Receita </t>
  </si>
  <si>
    <t xml:space="preserve">PREVISÃO ATUALIZADA (a) </t>
  </si>
  <si>
    <t xml:space="preserve">RECEITAS REALIZADAS ATÉ O BIMESTRE (b) </t>
  </si>
  <si>
    <t xml:space="preserve">Receitas </t>
  </si>
  <si>
    <t xml:space="preserve">  RECEITAS CORRENTES (I)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</si>
  <si>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</si>
  <si>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</si>
  <si>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</si>
  <si>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</si>
  <si>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</si>
  <si>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Receita Patrimonial </t>
  </si>
  <si>
    <t xml:space="preserve">      Receitas Imobiliárias </t>
  </si>
  <si>
    <t xml:space="preserve">      Receitas de Valores Mobiliários </t>
  </si>
  <si>
    <t xml:space="preserve">      Outras Receitas Patrimoniais </t>
  </si>
  <si>
    <t xml:space="preserve">      Compensação Financeira entre os Regimes </t>
  </si>
  <si>
    <t xml:space="preserve">      Receita de Aportes Periódicos para Amortização de Déficit Atuarial do RPPS (II)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</si>
  <si>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</si>
  <si>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</si>
  <si>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</si>
  <si>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</si>
  <si>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</si>
  <si>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Execução da Despesa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</si>
  <si>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</si>
  <si>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</si>
  <si>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</si>
  <si>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</si>
  <si>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</si>
  <si>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INSCRITAS EM RPNP NO EXERCÍCIO (g)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</si>
  <si>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</si>
  <si>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</si>
  <si>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</si>
  <si>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</si>
  <si>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</si>
  <si>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</si>
  <si>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</si>
  <si>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</si>
  <si>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</si>
  <si>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Reserva Orçamentária do RPPS </t>
  </si>
  <si>
    <t xml:space="preserve">Previsão Orçamentária </t>
  </si>
  <si>
    <t xml:space="preserve">  VALOR </t>
  </si>
  <si>
    <t xml:space="preserve">Aportes de Recursos para o Fundo em Capitalização do RPPS </t>
  </si>
  <si>
    <t xml:space="preserve">APORTES REALIZADOS </t>
  </si>
  <si>
    <t xml:space="preserve">  Plano de Amortização - Contribuição Patronal Suplementar </t>
  </si>
  <si>
    <t xml:space="preserve">  Plano de Amortização - Aporte Periódico de Valores Predefinidos </t>
  </si>
  <si>
    <t xml:space="preserve">  Outros Aportes para o RPPS </t>
  </si>
  <si>
    <t xml:space="preserve">  Recursos para Cobertura de Déficit Financeiro </t>
  </si>
  <si>
    <t xml:space="preserve">Bens e Direitos do RPPS ( Fundo em Capitalização)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</si>
  <si>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</si>
  <si>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</si>
  <si>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</si>
  <si>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</si>
  <si>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</si>
  <si>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</si>
  <si>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</si>
  <si>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</si>
  <si>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</si>
  <si>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</si>
  <si>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</si>
  <si>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Aportes de Recursos para o Fundo em Repartição do RPPS </t>
  </si>
  <si>
    <t xml:space="preserve">  Recursos para Cobertura de Insuficiências Financeiras </t>
  </si>
  <si>
    <t xml:space="preserve">  Recursos para Formação de Reserva </t>
  </si>
  <si>
    <t xml:space="preserve">Bens e Direitos do RPPS ( Fundo em Repartição) </t>
  </si>
  <si>
    <t xml:space="preserve">Receitas da Administração - RPPS </t>
  </si>
  <si>
    <t xml:space="preserve"> REALIZADAS ATÉ O BIMESTRE (b) </t>
  </si>
  <si>
    <t xml:space="preserve">  RECEITAS CORRENTES </t>
  </si>
  <si>
    <t xml:space="preserve">  TOTAL DAS RECEITAS DA ADMINISTRAÇÃO RPPS - (XII) </t>
  </si>
  <si>
    <t xml:space="preserve">Despesas da Administração - RPPS </t>
  </si>
  <si>
    <t xml:space="preserve"> EMPENHADAS ATÉ O BIMESTRE (d) </t>
  </si>
  <si>
    <t xml:space="preserve"> LIQUIDADAS ATÉ O BIMESTRE (e) </t>
  </si>
  <si>
    <t xml:space="preserve"> PAGAS ATÉ O BIMESTRE (f)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</si>
  <si>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</si>
  <si>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</si>
  <si>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</si>
  <si>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</si>
  <si>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</si>
  <si>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</si>
  <si>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>Bens e Direitos - Administração do RPPS</t>
  </si>
  <si>
    <t>Bens e Direitos da Administração do RPPS</t>
  </si>
  <si>
    <t xml:space="preserve">Receitas Previdenciárias (Benefícios Mantidos Pelo Tesouro) </t>
  </si>
  <si>
    <t xml:space="preserve">  Contribuições dos Servidores </t>
  </si>
  <si>
    <t xml:space="preserve">  Demais Receitas Previdenciárias </t>
  </si>
  <si>
    <t xml:space="preserve">  TOTAL DAS RECEITAS (BENEFÍCIOS MANTIDOS PELO TESOURO) (XVII) </t>
  </si>
  <si>
    <t xml:space="preserve">Despesas Previdenciárias (Benefícios Mantidos Pelo Tesouro) </t>
  </si>
  <si>
    <t xml:space="preserve">INSCRITAS EM RESTOS A PAGAR NÃO PROCESSADOS NO EXERCÍCIO (g) </t>
  </si>
  <si>
    <t xml:space="preserve">  Aposentadorias </t>
  </si>
  <si>
    <t xml:space="preserve">  Pensões </t>
  </si>
  <si>
    <t xml:space="preserve">  TOTAL DAS DESPESAS (BENEFÍCIOS MANTIDOS PELO TESOURO) (XVIII) </t>
  </si>
  <si>
    <t xml:space="preserve">  RESULTADO DOS BENEFÍCIOS MANTIDOS PELO TESOURO (XIX) = (XVII - XVIII) </t>
  </si>
  <si>
    <t>HENRIQUE R. SUBI</t>
  </si>
  <si>
    <t>TIAGO DUNI CERQUEIRA</t>
  </si>
  <si>
    <t>Diretor Presidente</t>
  </si>
  <si>
    <t>TÉCNICO EM CONTABILIDE</t>
  </si>
  <si>
    <t>RREO = DEMONSTRATIVO DOS RESULTADOS PRIMÁRIO E NOMINAL = 1º BIM/2026 - Anexo 6 (LRF, Art. 53, inciso III)</t>
  </si>
  <si>
    <t>RECEITAS PRIMÁRIAS</t>
  </si>
  <si>
    <t>PREVISÃO ATUALIZADA</t>
  </si>
  <si>
    <r>
      <rPr>
        <sz val="11"/>
        <rFont val="Times New Roman"/>
        <charset val="134"/>
      </rPr>
      <t>RECEITAS REALIZADAS ATÉ O BIMESTRE</t>
    </r>
    <r>
      <rPr>
        <sz val="10"/>
        <rFont val="Times New Roman"/>
        <charset val="134"/>
      </rPr>
      <t xml:space="preserve"> (a)</t>
    </r>
  </si>
  <si>
    <t>RECEITAS CORRENTES (EXCETO FONTES RPPS) (I)</t>
  </si>
  <si>
    <t xml:space="preserve">    Impostos, Taxas e Contribuições de Melhoria</t>
  </si>
  <si>
    <t>IPTU</t>
  </si>
  <si>
    <t>ISS</t>
  </si>
  <si>
    <t>ITBI</t>
  </si>
  <si>
    <t>IRRF</t>
  </si>
  <si>
    <t>Outros Impostos, Taxas e Contribuições de Melhoria</t>
  </si>
  <si>
    <t xml:space="preserve">    Contribuições</t>
  </si>
  <si>
    <t xml:space="preserve">        Aplicações Financeiras (II)</t>
  </si>
  <si>
    <t xml:space="preserve">        Outras Receitas Patrimoniais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</si>
  <si>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</si>
  <si>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</si>
  <si>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</si>
  <si>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</si>
  <si>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</si>
  <si>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</si>
  <si>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 +77</t>
  </si>
  <si>
    <t xml:space="preserve">    Demais Receitas Correntes</t>
  </si>
  <si>
    <t xml:space="preserve">        Outras Receitas Financeiras (III)</t>
  </si>
  <si>
    <t xml:space="preserve">        Receitas Correntes Restantes = (16 + 19+ 76+79)</t>
  </si>
  <si>
    <r>
      <rPr>
        <sz val="11"/>
        <rFont val="Times New Roman"/>
        <charset val="134"/>
      </rPr>
      <t>RECEITAS PRIMÁRIAS CORRENTES</t>
    </r>
    <r>
      <rPr>
        <sz val="9"/>
        <rFont val="Times New Roman"/>
        <charset val="134"/>
      </rPr>
      <t xml:space="preserve"> (EXCETO FONTES RPPS) (IV) = [I - (II + III)]</t>
    </r>
  </si>
  <si>
    <t>RECEITAS PRIMÁRIAS CORRENTES (COM FONTES RPPS) =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</si>
  <si>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</si>
  <si>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</si>
  <si>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</si>
  <si>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</si>
  <si>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</si>
  <si>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</si>
  <si>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</si>
  <si>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</si>
  <si>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</si>
  <si>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</si>
  <si>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</si>
  <si>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Outras Receitas de Capital</t>
  </si>
  <si>
    <t xml:space="preserve">        Outras Receitas de Capital Não Primárias (XII)</t>
  </si>
  <si>
    <t xml:space="preserve">        Outras Receitas de Capital Primárias = 29000 + 8000</t>
  </si>
  <si>
    <r>
      <rPr>
        <sz val="11"/>
        <rFont val="Times New Roman"/>
        <charset val="134"/>
      </rPr>
      <t>RECEITAS PRIMÁRIAS DE CAPITAL</t>
    </r>
    <r>
      <rPr>
        <sz val="9"/>
        <rFont val="Times New Roman"/>
        <charset val="134"/>
      </rPr>
      <t xml:space="preserve"> (EXCETO FONTES RPPS) (XIII) = [VII - (VIII + IX + X + XI + XII)]</t>
    </r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</si>
  <si>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</si>
  <si>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</si>
  <si>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</si>
  <si>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</si>
  <si>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CALCULO ACIMA DA LINHA - DESPESAS PRIMÁRIAS</t>
  </si>
  <si>
    <t>DESPESAS EMPENHADAS</t>
  </si>
  <si>
    <t>DESPESAS LIQUIDADAS</t>
  </si>
  <si>
    <t>PAGO NO ANO (a)</t>
  </si>
  <si>
    <t>RPP PAGO (b)</t>
  </si>
  <si>
    <t>RPNP PAGO (c)</t>
  </si>
  <si>
    <t>DESPESAS PRIMÁRIAS</t>
  </si>
  <si>
    <t>DESPESAS CORRENTES (EXCETO FONTES RPPS) (XVIII)</t>
  </si>
  <si>
    <t xml:space="preserve">    Pessoal e Encargos Sociais</t>
  </si>
  <si>
    <t xml:space="preserve">    Juros e Encargos da Dívida (XIX)</t>
  </si>
  <si>
    <t xml:space="preserve">    Outras Despesas Correntes</t>
  </si>
  <si>
    <r>
      <rPr>
        <sz val="11"/>
        <rFont val="Times New Roman"/>
        <charset val="134"/>
      </rPr>
      <t xml:space="preserve">DESPESAS PRIMÁRIAS CORRENTES </t>
    </r>
    <r>
      <rPr>
        <sz val="9"/>
        <rFont val="Times New Roman"/>
        <charset val="134"/>
      </rPr>
      <t>(EXCETO FONTES RPPS) (XX) = (XVIII - XIX)</t>
    </r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</si>
  <si>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</si>
  <si>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</si>
  <si>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</si>
  <si>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</si>
  <si>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</si>
  <si>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</si>
  <si>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</si>
  <si>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</si>
  <si>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</si>
  <si>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</si>
  <si>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r>
      <rPr>
        <sz val="11"/>
        <rFont val="Times New Roman"/>
        <charset val="134"/>
      </rPr>
      <t xml:space="preserve">DESPESAS PRIMÁRIAS DE CAPITAL </t>
    </r>
    <r>
      <rPr>
        <sz val="9"/>
        <rFont val="Times New Roman"/>
        <charset val="134"/>
      </rPr>
      <t>(EXCETO FONTES RPPS) (XXVIII) = [XXIII - (XXIV + XXV + XXVI + XXVII)]</t>
    </r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</si>
  <si>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</si>
  <si>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</si>
  <si>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</si>
  <si>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</si>
  <si>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r>
      <rPr>
        <sz val="11"/>
        <rFont val="Times New Roman"/>
        <charset val="134"/>
      </rPr>
      <t xml:space="preserve">DESPESA PRIMÁRIA TOTAL </t>
    </r>
    <r>
      <rPr>
        <sz val="9"/>
        <rFont val="Times New Roman"/>
        <charset val="134"/>
      </rPr>
      <t>(EXCETO FONTES RPPS) (XXXIII) = (XX + XXVIII + XXIX)</t>
    </r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</si>
  <si>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</si>
  <si>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</si>
  <si>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</si>
  <si>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Meta fixada no Anexo de Metas Fiscais da LDO para o exercício de referência</t>
  </si>
  <si>
    <t xml:space="preserve">Juros Nominais </t>
  </si>
  <si>
    <t xml:space="preserve"> 4435 + 44521 = Juros, Encargos e Variações Monetárias Ativos (Exceto RPPS) (XXXVI) </t>
  </si>
  <si>
    <t xml:space="preserve"> 34111+34130+3431101 = Juros, Encargos e Variações Monetárias Passivos (Exceto RPPS) (XXXVII) </t>
  </si>
  <si>
    <t xml:space="preserve">Resultado Nominal - Acima da Linha </t>
  </si>
  <si>
    <t>Até o Bimestre</t>
  </si>
  <si>
    <t xml:space="preserve">VALOR </t>
  </si>
  <si>
    <t xml:space="preserve">  RESULTADO NOMINAL (SEM RPPS) - Acima da Linha (XXXVIII) = XXXV + (XXXVI -  XXXVII) </t>
  </si>
  <si>
    <t xml:space="preserve">Cálculo Abaixo da Linha - Resultado Nominal </t>
  </si>
  <si>
    <t xml:space="preserve">Saldo </t>
  </si>
  <si>
    <t xml:space="preserve">Em 31/12/2025 (a) </t>
  </si>
  <si>
    <t xml:space="preserve">Até o Bimestre 2026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</si>
  <si>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</si>
  <si>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</si>
  <si>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</si>
  <si>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</si>
  <si>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(6313+6321) = 8211301 (XLI)</t>
  </si>
  <si>
    <t xml:space="preserve">      (-) Depósitos Restituíveis e Valores Vinculados (21881+21883+21884+21885)</t>
  </si>
  <si>
    <t xml:space="preserve">    Demais Haveres Financeiros (114+121130301+1213101)</t>
  </si>
  <si>
    <t xml:space="preserve">  DÍVIDA CONSOLIDADA LÍQUIDA (XLII) = (XXXIX - XL) </t>
  </si>
  <si>
    <t xml:space="preserve">Resultado Nominal - Abaixo da Linha </t>
  </si>
  <si>
    <t xml:space="preserve">Até o Bimestre </t>
  </si>
  <si>
    <r>
      <rPr>
        <sz val="11"/>
        <rFont val="Times New Roman"/>
        <charset val="134"/>
      </rPr>
      <t xml:space="preserve">  RESULTADO NOMINAL (SEM RPPS) - Abaixo da Linha (XLIII) =</t>
    </r>
    <r>
      <rPr>
        <sz val="9"/>
        <rFont val="Times New Roman"/>
        <charset val="134"/>
      </rPr>
      <t xml:space="preserve"> (XLIIa - XLIIb) </t>
    </r>
  </si>
  <si>
    <t xml:space="preserve">Meta Fiscal para o Resultado Nominal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</si>
  <si>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</si>
  <si>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</si>
  <si>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</si>
  <si>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Ajuste Metodológico </t>
  </si>
  <si>
    <t>Até o Bimestre / 2025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</si>
  <si>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</si>
  <si>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</si>
  <si>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</si>
  <si>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</si>
  <si>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SALDO: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</si>
  <si>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</si>
  <si>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</si>
  <si>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Resultado Primário - Abaixo da Linha </t>
  </si>
  <si>
    <t xml:space="preserve">  RESULTADO PRIMÁRIO (SEM RPPS) - Abaixo da Linha (LI) = (L) - (XXXVI - 
  XXXVII) </t>
  </si>
  <si>
    <t xml:space="preserve">1º BIMESTRE DE 2026 -  DEMONSTRATIVO DE RESTOS A PAGAR -ANEXO VII (LRF, Art. 53, inciso V) </t>
  </si>
  <si>
    <t>PODER/ORGÃO</t>
  </si>
  <si>
    <t>RESTOS A PAGAR PROCESSADOS  = (L-P)</t>
  </si>
  <si>
    <t>RESTOS A PAGAR NÃO PROCESSADOS = (E-L)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</si>
  <si>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</si>
  <si>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</si>
  <si>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</si>
  <si>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</si>
  <si>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</si>
  <si>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</si>
  <si>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</si>
  <si>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</si>
  <si>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</si>
  <si>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</si>
  <si>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2025(b) </t>
  </si>
  <si>
    <t xml:space="preserve">Em Exercícios Anteriores (f) </t>
  </si>
  <si>
    <t xml:space="preserve">Em 31 de dezembro de 2024(g) </t>
  </si>
  <si>
    <t xml:space="preserve">R P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</si>
  <si>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</si>
  <si>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</si>
  <si>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</si>
  <si>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R P (INTRA-ORÇAMENTÁRIOS) (II) </t>
  </si>
  <si>
    <t xml:space="preserve">TOTAL (III) = (I + II) </t>
  </si>
  <si>
    <t xml:space="preserve">RESTOS A PAGAR PROCESSADOS </t>
  </si>
  <si>
    <t xml:space="preserve">RESTOS A PAGAR NÃO PROCESSADOS </t>
  </si>
  <si>
    <t xml:space="preserve">Em 31 de dezembro de 2024 (b) </t>
  </si>
  <si>
    <t xml:space="preserve">Em 31 de dezembro de 2024 (g) </t>
  </si>
  <si>
    <t xml:space="preserve"> RREO - Anexo 13 - Demonstrativo das Parcerias Público Privadas (Lei nº 11.079, de 30.12.2004, arts. 22, 25 e 28), referente ao 1º Bimestre de 2026.</t>
  </si>
  <si>
    <t xml:space="preserve">Impactos das Contratações de PPP </t>
  </si>
  <si>
    <t xml:space="preserve">Especificação de PPP </t>
  </si>
  <si>
    <t xml:space="preserve">SALDO TOTAL DO EXERCÍCIO ANTERIOR </t>
  </si>
  <si>
    <t>SALDO FINAL ATÉ O 1° BIM. 2026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</si>
  <si>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</si>
  <si>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</si>
  <si>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</si>
  <si>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</si>
  <si>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</si>
  <si>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</si>
  <si>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</si>
  <si>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</si>
  <si>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</si>
  <si>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</si>
  <si>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</si>
  <si>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>DESPESAS DE PPP</t>
  </si>
  <si>
    <t xml:space="preserve">Despesas de PPP Do Ente Federado, exceto estatais não dependentes - Contratadas (I.1)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</si>
  <si>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</si>
  <si>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</si>
  <si>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</si>
  <si>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</si>
  <si>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</si>
  <si>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</si>
  <si>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</si>
  <si>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</si>
  <si>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</si>
  <si>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</si>
  <si>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</si>
  <si>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                Rede Municipal de Iluminação Pública </t>
  </si>
  <si>
    <t xml:space="preserve">      Despesas de PPP Do Ente Federado, exceto estatais não dependentes - A contratar (I.2) </t>
  </si>
  <si>
    <t xml:space="preserve">Total das Despesas de PPP 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</si>
  <si>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</si>
  <si>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</si>
  <si>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</si>
  <si>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</si>
  <si>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/ RCL (%) (V) = (III / IV) </t>
  </si>
  <si>
    <t>ANDRÉ VON ZUBEN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</si>
</sst>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;[Red]\-#,##0.00\ "/>
    <numFmt numFmtId="181" formatCode="#,##0.00;\-#,##0.00"/>
    <numFmt numFmtId="182" formatCode="#,##0.00;[Red]\-#,##0.00"/>
    <numFmt numFmtId="183" formatCode="#,##0;\-#,##0"/>
    <numFmt numFmtId="184" formatCode="#,##0.00_);[Red]\(#,##0.00\)"/>
  </numFmts>
  <fonts count="63">
    <font>
      <sz val="10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9"/>
      <name val="Arial"/>
      <charset val="134"/>
    </font>
    <font>
      <u/>
      <sz val="11"/>
      <name val="Times New Roman"/>
      <charset val="134"/>
    </font>
    <font>
      <sz val="11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8"/>
      <color indexed="12"/>
      <name val="MS Sans Serif"/>
      <charset val="134"/>
    </font>
    <font>
      <sz val="11"/>
      <color indexed="12"/>
      <name val="Times New Roman"/>
      <charset val="134"/>
    </font>
    <font>
      <sz val="11"/>
      <color rgb="FFFF0000"/>
      <name val="Times New Roman"/>
      <charset val="134"/>
    </font>
    <font>
      <sz val="8"/>
      <color indexed="12"/>
      <name val="MS Sans Serif"/>
      <charset val="0"/>
    </font>
    <font>
      <b/>
      <sz val="10"/>
      <name val="Times New Roman"/>
      <charset val="134"/>
    </font>
    <font>
      <sz val="11"/>
      <color rgb="FF000000"/>
      <name val="Helvetica"/>
      <charset val="134"/>
    </font>
    <font>
      <sz val="5.25"/>
      <color rgb="FF000000"/>
      <name val="Helvetica"/>
      <charset val="134"/>
    </font>
    <font>
      <sz val="11"/>
      <color indexed="8"/>
      <name val="Times New Roman"/>
      <charset val="134"/>
    </font>
    <font>
      <sz val="10"/>
      <color rgb="FF000000"/>
      <name val="Helvetica"/>
      <charset val="134"/>
    </font>
    <font>
      <b/>
      <sz val="10"/>
      <color rgb="FF000000"/>
      <name val="Arial"/>
      <charset val="1"/>
    </font>
    <font>
      <sz val="10"/>
      <color indexed="12"/>
      <name val="MS Sans Serif"/>
      <charset val="134"/>
    </font>
    <font>
      <b/>
      <sz val="10"/>
      <name val="LucidaSansRegular"/>
      <charset val="134"/>
    </font>
    <font>
      <sz val="10"/>
      <name val="LucidaSansRegular"/>
      <charset val="134"/>
    </font>
    <font>
      <sz val="11"/>
      <name val="Times New Roman"/>
      <charset val="0"/>
    </font>
    <font>
      <sz val="10"/>
      <color indexed="8"/>
      <name val="LucidaSansRegular"/>
      <charset val="0"/>
    </font>
    <font>
      <sz val="10"/>
      <color indexed="8"/>
      <name val="LucidaSansRegular"/>
      <charset val="134"/>
    </font>
    <font>
      <sz val="10"/>
      <name val="LucidaSansRegular"/>
      <charset val="0"/>
    </font>
    <font>
      <sz val="8"/>
      <color indexed="8"/>
      <name val="LucidaSansRegular"/>
      <charset val="134"/>
    </font>
    <font>
      <sz val="11"/>
      <color indexed="8"/>
      <name val="Times New Roman"/>
      <charset val="0"/>
    </font>
    <font>
      <sz val="10"/>
      <name val="Arial"/>
      <charset val="0"/>
    </font>
    <font>
      <b/>
      <sz val="10"/>
      <name val="LucidaSansRegular"/>
      <charset val="0"/>
    </font>
    <font>
      <sz val="10"/>
      <name val="Arial"/>
      <charset val="0"/>
    </font>
    <font>
      <sz val="10"/>
      <name val="LucidaSansRegular"/>
      <charset val="0"/>
    </font>
    <font>
      <sz val="11"/>
      <color indexed="63"/>
      <name val="Times New Roman"/>
      <charset val="134"/>
    </font>
    <font>
      <sz val="9"/>
      <color rgb="FF000000"/>
      <name val="Helvetica"/>
      <charset val="134"/>
    </font>
    <font>
      <sz val="9"/>
      <name val="Times New Roman"/>
      <charset val="134"/>
    </font>
    <font>
      <b/>
      <u/>
      <sz val="9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8"/>
      <name val="Times New Roman"/>
      <charset val="134"/>
    </font>
    <font>
      <sz val="6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31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"/>
        <bgColor indexed="26"/>
      </patternFill>
    </fill>
    <fill>
      <patternFill patternType="solid">
        <fgColor theme="0" tint="-0.149998474074526"/>
        <bgColor indexed="23"/>
      </patternFill>
    </fill>
    <fill>
      <patternFill patternType="solid">
        <fgColor theme="2" tint="-0.0999786370433668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ill="0" applyBorder="0" applyAlignment="0" applyProtection="0"/>
    <xf numFmtId="177" fontId="43" fillId="0" borderId="0" applyFont="0" applyFill="0" applyBorder="0" applyAlignment="0" applyProtection="0">
      <alignment vertical="center"/>
    </xf>
    <xf numFmtId="9" fontId="0" fillId="0" borderId="0" applyFill="0" applyBorder="0" applyAlignment="0" applyProtection="0"/>
    <xf numFmtId="178" fontId="43" fillId="0" borderId="0" applyFont="0" applyFill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4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43" applyNumberFormat="0" applyAlignment="0" applyProtection="0">
      <alignment vertical="center"/>
    </xf>
    <xf numFmtId="0" fontId="53" fillId="16" borderId="44" applyNumberFormat="0" applyAlignment="0" applyProtection="0">
      <alignment vertical="center"/>
    </xf>
    <xf numFmtId="0" fontId="54" fillId="16" borderId="43" applyNumberFormat="0" applyAlignment="0" applyProtection="0">
      <alignment vertical="center"/>
    </xf>
    <xf numFmtId="0" fontId="55" fillId="17" borderId="45" applyNumberFormat="0" applyAlignment="0" applyProtection="0">
      <alignment vertical="center"/>
    </xf>
    <xf numFmtId="0" fontId="56" fillId="0" borderId="46" applyNumberFormat="0" applyFill="0" applyAlignment="0" applyProtection="0">
      <alignment vertical="center"/>
    </xf>
    <xf numFmtId="0" fontId="57" fillId="0" borderId="47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4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 applyProtection="1">
      <alignment vertical="center"/>
      <protection locked="0"/>
    </xf>
    <xf numFmtId="176" fontId="4" fillId="0" borderId="0" xfId="1" applyFont="1"/>
    <xf numFmtId="176" fontId="3" fillId="0" borderId="0" xfId="0" applyNumberFormat="1" applyFont="1"/>
    <xf numFmtId="180" fontId="0" fillId="0" borderId="0" xfId="0" applyNumberForma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6" fontId="3" fillId="0" borderId="5" xfId="1" applyFont="1" applyBorder="1" applyAlignment="1">
      <alignment horizontal="right" vertical="top" wrapText="1" indent="1"/>
    </xf>
    <xf numFmtId="176" fontId="3" fillId="0" borderId="5" xfId="1" applyFont="1" applyBorder="1" applyAlignment="1" applyProtection="1">
      <alignment vertical="center"/>
      <protection locked="0"/>
    </xf>
    <xf numFmtId="181" fontId="0" fillId="0" borderId="5" xfId="1" applyNumberFormat="1" applyBorder="1" applyAlignment="1">
      <alignment horizontal="right" vertical="distributed" wrapText="1"/>
    </xf>
    <xf numFmtId="4" fontId="0" fillId="0" borderId="5" xfId="0" applyNumberFormat="1" applyBorder="1"/>
    <xf numFmtId="0" fontId="3" fillId="0" borderId="0" xfId="0" applyFont="1" applyAlignment="1">
      <alignment vertical="center" wrapText="1"/>
    </xf>
    <xf numFmtId="181" fontId="3" fillId="0" borderId="0" xfId="0" applyNumberFormat="1" applyFont="1"/>
    <xf numFmtId="181" fontId="3" fillId="0" borderId="0" xfId="0" applyNumberFormat="1" applyFont="1" applyAlignment="1">
      <alignment horizontal="right" vertical="top" wrapText="1" indent="1"/>
    </xf>
    <xf numFmtId="181" fontId="3" fillId="0" borderId="0" xfId="0" applyNumberFormat="1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76" fontId="6" fillId="0" borderId="5" xfId="1" applyFont="1" applyBorder="1" applyAlignment="1" applyProtection="1">
      <alignment vertical="center"/>
      <protection locked="0"/>
    </xf>
    <xf numFmtId="176" fontId="3" fillId="0" borderId="0" xfId="1" applyFont="1"/>
    <xf numFmtId="176" fontId="6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81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81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6" fontId="9" fillId="0" borderId="0" xfId="1" applyFont="1"/>
    <xf numFmtId="176" fontId="0" fillId="0" borderId="0" xfId="1"/>
    <xf numFmtId="176" fontId="0" fillId="0" borderId="0" xfId="0" applyNumberFormat="1"/>
    <xf numFmtId="176" fontId="8" fillId="0" borderId="0" xfId="1" applyFont="1" applyAlignment="1">
      <alignment horizontal="center"/>
    </xf>
    <xf numFmtId="176" fontId="8" fillId="0" borderId="0" xfId="1" applyFont="1" applyAlignment="1"/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176" fontId="3" fillId="0" borderId="5" xfId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 wrapText="1"/>
    </xf>
    <xf numFmtId="176" fontId="3" fillId="0" borderId="5" xfId="1" applyFont="1" applyBorder="1"/>
    <xf numFmtId="4" fontId="11" fillId="0" borderId="5" xfId="0" applyNumberFormat="1" applyFont="1" applyBorder="1"/>
    <xf numFmtId="176" fontId="3" fillId="0" borderId="5" xfId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/>
    <xf numFmtId="176" fontId="3" fillId="0" borderId="0" xfId="1" applyFont="1" applyFill="1" applyBorder="1"/>
    <xf numFmtId="176" fontId="3" fillId="0" borderId="0" xfId="1" applyFont="1" applyBorder="1"/>
    <xf numFmtId="176" fontId="3" fillId="0" borderId="3" xfId="1" applyFont="1" applyBorder="1" applyAlignment="1" applyProtection="1">
      <alignment vertical="center"/>
      <protection locked="0"/>
    </xf>
    <xf numFmtId="4" fontId="11" fillId="0" borderId="9" xfId="0" applyNumberFormat="1" applyFont="1" applyBorder="1"/>
    <xf numFmtId="4" fontId="11" fillId="0" borderId="0" xfId="0" applyNumberFormat="1" applyFont="1"/>
    <xf numFmtId="4" fontId="11" fillId="0" borderId="3" xfId="0" applyNumberFormat="1" applyFont="1" applyBorder="1"/>
    <xf numFmtId="4" fontId="3" fillId="0" borderId="0" xfId="0" applyNumberFormat="1" applyFont="1"/>
    <xf numFmtId="180" fontId="3" fillId="0" borderId="0" xfId="0" applyNumberFormat="1" applyFont="1"/>
    <xf numFmtId="182" fontId="3" fillId="0" borderId="0" xfId="0" applyNumberFormat="1" applyFont="1"/>
    <xf numFmtId="182" fontId="0" fillId="0" borderId="0" xfId="1" applyNumberFormat="1"/>
    <xf numFmtId="176" fontId="3" fillId="0" borderId="0" xfId="1" applyFont="1" applyBorder="1" applyAlignment="1">
      <alignment wrapText="1"/>
    </xf>
    <xf numFmtId="181" fontId="3" fillId="0" borderId="7" xfId="0" applyNumberFormat="1" applyFont="1" applyBorder="1" applyAlignment="1">
      <alignment wrapText="1"/>
    </xf>
    <xf numFmtId="0" fontId="3" fillId="0" borderId="7" xfId="0" applyFont="1" applyBorder="1"/>
    <xf numFmtId="4" fontId="8" fillId="0" borderId="0" xfId="0" applyNumberFormat="1" applyFont="1"/>
    <xf numFmtId="0" fontId="0" fillId="0" borderId="0" xfId="49"/>
    <xf numFmtId="182" fontId="3" fillId="0" borderId="0" xfId="49" applyNumberFormat="1" applyFont="1"/>
    <xf numFmtId="0" fontId="2" fillId="0" borderId="1" xfId="49" applyFont="1" applyBorder="1" applyAlignment="1">
      <alignment horizontal="center" vertical="distributed"/>
    </xf>
    <xf numFmtId="0" fontId="2" fillId="0" borderId="2" xfId="49" applyFont="1" applyBorder="1" applyAlignment="1">
      <alignment horizontal="center" vertical="distributed"/>
    </xf>
    <xf numFmtId="0" fontId="2" fillId="0" borderId="3" xfId="49" applyFont="1" applyBorder="1" applyAlignment="1">
      <alignment horizontal="center" vertical="distributed"/>
    </xf>
    <xf numFmtId="176" fontId="0" fillId="0" borderId="0" xfId="1" applyBorder="1" applyAlignment="1">
      <alignment vertical="distributed"/>
    </xf>
    <xf numFmtId="0" fontId="2" fillId="0" borderId="0" xfId="49" applyFont="1" applyBorder="1" applyAlignment="1">
      <alignment vertical="distributed"/>
    </xf>
    <xf numFmtId="0" fontId="2" fillId="0" borderId="0" xfId="49" applyFont="1" applyAlignment="1">
      <alignment vertical="distributed"/>
    </xf>
    <xf numFmtId="0" fontId="3" fillId="3" borderId="10" xfId="49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distributed" wrapText="1"/>
    </xf>
    <xf numFmtId="182" fontId="3" fillId="0" borderId="0" xfId="49" applyNumberFormat="1" applyFont="1" applyAlignment="1">
      <alignment horizontal="center" vertical="distributed" wrapText="1"/>
    </xf>
    <xf numFmtId="182" fontId="12" fillId="0" borderId="0" xfId="0" applyNumberFormat="1" applyFont="1" applyAlignment="1">
      <alignment horizontal="right"/>
    </xf>
    <xf numFmtId="0" fontId="3" fillId="3" borderId="1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182" fontId="3" fillId="3" borderId="4" xfId="49" applyNumberFormat="1" applyFont="1" applyFill="1" applyBorder="1" applyAlignment="1">
      <alignment horizontal="center" vertical="center" wrapText="1"/>
    </xf>
    <xf numFmtId="0" fontId="3" fillId="0" borderId="5" xfId="49" applyFont="1" applyBorder="1"/>
    <xf numFmtId="182" fontId="3" fillId="0" borderId="5" xfId="49" applyNumberFormat="1" applyFont="1" applyBorder="1"/>
    <xf numFmtId="176" fontId="0" fillId="0" borderId="0" xfId="1" applyAlignment="1">
      <alignment horizontal="right"/>
    </xf>
    <xf numFmtId="180" fontId="0" fillId="0" borderId="0" xfId="49" applyNumberFormat="1"/>
    <xf numFmtId="0" fontId="3" fillId="0" borderId="5" xfId="49" applyFont="1" applyBorder="1" applyAlignment="1">
      <alignment horizontal="left" indent="2"/>
    </xf>
    <xf numFmtId="176" fontId="0" fillId="0" borderId="0" xfId="1" applyFill="1" applyBorder="1" applyAlignment="1" applyProtection="1"/>
    <xf numFmtId="176" fontId="0" fillId="0" borderId="0" xfId="1" applyAlignment="1">
      <alignment horizontal="left"/>
    </xf>
    <xf numFmtId="182" fontId="3" fillId="0" borderId="0" xfId="49" applyNumberFormat="1" applyFont="1" applyAlignment="1">
      <alignment horizontal="right"/>
    </xf>
    <xf numFmtId="0" fontId="3" fillId="0" borderId="5" xfId="49" applyFont="1" applyBorder="1" applyAlignment="1">
      <alignment horizontal="left" vertical="center" indent="2"/>
    </xf>
    <xf numFmtId="176" fontId="0" fillId="0" borderId="0" xfId="1" applyFill="1" applyBorder="1" applyAlignment="1" applyProtection="1">
      <alignment horizontal="right"/>
    </xf>
    <xf numFmtId="182" fontId="13" fillId="0" borderId="0" xfId="49" applyNumberFormat="1" applyFont="1" applyAlignment="1">
      <alignment horizontal="right"/>
    </xf>
    <xf numFmtId="0" fontId="3" fillId="0" borderId="5" xfId="49" applyFont="1" applyBorder="1" applyAlignment="1">
      <alignment vertical="center"/>
    </xf>
    <xf numFmtId="182" fontId="0" fillId="0" borderId="0" xfId="49" applyNumberFormat="1"/>
    <xf numFmtId="176" fontId="0" fillId="0" borderId="0" xfId="49" applyNumberFormat="1"/>
    <xf numFmtId="180" fontId="14" fillId="0" borderId="0" xfId="49" applyNumberFormat="1" applyFont="1"/>
    <xf numFmtId="182" fontId="3" fillId="0" borderId="5" xfId="0" applyNumberFormat="1" applyFont="1" applyBorder="1"/>
    <xf numFmtId="0" fontId="3" fillId="0" borderId="5" xfId="49" applyFont="1" applyBorder="1" applyAlignment="1">
      <alignment vertical="center" wrapText="1"/>
    </xf>
    <xf numFmtId="176" fontId="15" fillId="0" borderId="0" xfId="1" applyFont="1" applyFill="1" applyBorder="1" applyAlignment="1">
      <alignment horizontal="right"/>
    </xf>
    <xf numFmtId="0" fontId="3" fillId="4" borderId="5" xfId="49" applyFont="1" applyFill="1" applyBorder="1"/>
    <xf numFmtId="182" fontId="3" fillId="5" borderId="5" xfId="49" applyNumberFormat="1" applyFont="1" applyFill="1" applyBorder="1"/>
    <xf numFmtId="4" fontId="0" fillId="0" borderId="0" xfId="49" applyNumberFormat="1"/>
    <xf numFmtId="0" fontId="8" fillId="0" borderId="0" xfId="49" applyFont="1"/>
    <xf numFmtId="0" fontId="3" fillId="4" borderId="5" xfId="49" applyFont="1" applyFill="1" applyBorder="1" applyAlignment="1">
      <alignment horizontal="center" vertical="center"/>
    </xf>
    <xf numFmtId="182" fontId="3" fillId="3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/>
    </xf>
    <xf numFmtId="4" fontId="3" fillId="0" borderId="5" xfId="0" applyNumberFormat="1" applyFont="1" applyBorder="1"/>
    <xf numFmtId="182" fontId="3" fillId="0" borderId="5" xfId="49" applyNumberFormat="1" applyFont="1" applyBorder="1" applyAlignment="1">
      <alignment horizontal="right"/>
    </xf>
    <xf numFmtId="180" fontId="3" fillId="0" borderId="5" xfId="49" applyNumberFormat="1" applyFont="1" applyBorder="1"/>
    <xf numFmtId="182" fontId="3" fillId="7" borderId="5" xfId="49" applyNumberFormat="1" applyFont="1" applyFill="1" applyBorder="1"/>
    <xf numFmtId="0" fontId="3" fillId="0" borderId="5" xfId="49" applyFont="1" applyBorder="1" applyAlignment="1">
      <alignment horizontal="left" vertical="center"/>
    </xf>
    <xf numFmtId="0" fontId="3" fillId="5" borderId="5" xfId="49" applyFont="1" applyFill="1" applyBorder="1" applyAlignment="1">
      <alignment vertical="center"/>
    </xf>
    <xf numFmtId="0" fontId="3" fillId="5" borderId="5" xfId="49" applyFont="1" applyFill="1" applyBorder="1" applyAlignment="1">
      <alignment vertical="center" wrapText="1"/>
    </xf>
    <xf numFmtId="0" fontId="16" fillId="0" borderId="0" xfId="49" applyFont="1"/>
    <xf numFmtId="181" fontId="3" fillId="5" borderId="5" xfId="49" applyNumberFormat="1" applyFont="1" applyFill="1" applyBorder="1"/>
    <xf numFmtId="4" fontId="17" fillId="0" borderId="0" xfId="0" applyNumberFormat="1" applyFont="1"/>
    <xf numFmtId="4" fontId="18" fillId="0" borderId="0" xfId="0" applyNumberFormat="1" applyFont="1"/>
    <xf numFmtId="182" fontId="14" fillId="0" borderId="0" xfId="49" applyNumberFormat="1" applyFont="1"/>
    <xf numFmtId="4" fontId="19" fillId="0" borderId="0" xfId="49" applyNumberFormat="1" applyFont="1" applyAlignment="1" applyProtection="1">
      <alignment vertical="center"/>
      <protection locked="0"/>
    </xf>
    <xf numFmtId="0" fontId="10" fillId="0" borderId="5" xfId="49" applyFont="1" applyBorder="1"/>
    <xf numFmtId="3" fontId="3" fillId="4" borderId="5" xfId="49" applyNumberFormat="1" applyFont="1" applyFill="1" applyBorder="1" applyAlignment="1">
      <alignment horizontal="center" vertical="center"/>
    </xf>
    <xf numFmtId="183" fontId="3" fillId="4" borderId="8" xfId="49" applyNumberFormat="1" applyFont="1" applyFill="1" applyBorder="1" applyAlignment="1">
      <alignment horizontal="center"/>
    </xf>
    <xf numFmtId="182" fontId="3" fillId="0" borderId="0" xfId="1" applyNumberFormat="1" applyFont="1" applyFill="1" applyBorder="1" applyAlignment="1">
      <alignment horizontal="right"/>
    </xf>
    <xf numFmtId="183" fontId="3" fillId="4" borderId="4" xfId="49" applyNumberFormat="1" applyFont="1" applyFill="1" applyBorder="1" applyAlignment="1">
      <alignment horizontal="center"/>
    </xf>
    <xf numFmtId="0" fontId="0" fillId="0" borderId="5" xfId="0" applyFont="1" applyBorder="1"/>
    <xf numFmtId="183" fontId="3" fillId="0" borderId="5" xfId="49" applyNumberFormat="1" applyFont="1" applyBorder="1" applyAlignment="1">
      <alignment horizontal="center"/>
    </xf>
    <xf numFmtId="0" fontId="0" fillId="0" borderId="0" xfId="0" applyFont="1"/>
    <xf numFmtId="183" fontId="3" fillId="0" borderId="0" xfId="49" applyNumberFormat="1" applyFont="1" applyAlignment="1">
      <alignment horizontal="center"/>
    </xf>
    <xf numFmtId="0" fontId="19" fillId="4" borderId="5" xfId="0" applyFont="1" applyFill="1" applyBorder="1" applyAlignment="1">
      <alignment vertical="center" wrapText="1"/>
    </xf>
    <xf numFmtId="183" fontId="3" fillId="4" borderId="5" xfId="49" applyNumberFormat="1" applyFont="1" applyFill="1" applyBorder="1" applyAlignment="1">
      <alignment horizontal="center"/>
    </xf>
    <xf numFmtId="0" fontId="19" fillId="0" borderId="5" xfId="0" applyFont="1" applyBorder="1" applyAlignment="1">
      <alignment vertical="center" wrapText="1"/>
    </xf>
    <xf numFmtId="4" fontId="20" fillId="0" borderId="0" xfId="0" applyNumberFormat="1" applyFont="1"/>
    <xf numFmtId="0" fontId="19" fillId="0" borderId="12" xfId="0" applyFont="1" applyBorder="1" applyAlignment="1">
      <alignment vertical="center" wrapText="1"/>
    </xf>
    <xf numFmtId="0" fontId="19" fillId="0" borderId="12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84" fontId="21" fillId="0" borderId="0" xfId="0" applyNumberFormat="1" applyFont="1"/>
    <xf numFmtId="182" fontId="22" fillId="0" borderId="0" xfId="0" applyNumberFormat="1" applyFont="1" applyAlignment="1">
      <alignment horizontal="right"/>
    </xf>
    <xf numFmtId="182" fontId="3" fillId="0" borderId="0" xfId="49" applyNumberFormat="1" applyFont="1" applyAlignment="1">
      <alignment horizontal="center"/>
    </xf>
    <xf numFmtId="182" fontId="8" fillId="0" borderId="0" xfId="49" applyNumberFormat="1" applyFont="1"/>
    <xf numFmtId="182" fontId="3" fillId="0" borderId="5" xfId="0" applyNumberFormat="1" applyFont="1" applyBorder="1" applyAlignment="1">
      <alignment horizontal="right"/>
    </xf>
    <xf numFmtId="182" fontId="3" fillId="0" borderId="0" xfId="49" applyNumberFormat="1" applyFont="1" applyBorder="1"/>
    <xf numFmtId="182" fontId="0" fillId="0" borderId="0" xfId="0" applyNumberFormat="1"/>
    <xf numFmtId="182" fontId="12" fillId="0" borderId="0" xfId="0" applyNumberFormat="1" applyFont="1" applyBorder="1" applyAlignment="1">
      <alignment horizontal="right"/>
    </xf>
    <xf numFmtId="0" fontId="3" fillId="4" borderId="5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 applyProtection="1">
      <alignment vertical="center"/>
      <protection locked="0"/>
    </xf>
    <xf numFmtId="182" fontId="12" fillId="0" borderId="0" xfId="0" applyNumberFormat="1" applyFont="1" applyBorder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4" fontId="3" fillId="0" borderId="7" xfId="0" applyNumberFormat="1" applyFont="1" applyBorder="1" applyAlignment="1" applyProtection="1">
      <alignment vertical="center"/>
      <protection locked="0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0" fillId="0" borderId="6" xfId="0" applyFont="1" applyBorder="1"/>
    <xf numFmtId="181" fontId="2" fillId="0" borderId="0" xfId="0" applyNumberFormat="1" applyFont="1"/>
    <xf numFmtId="4" fontId="2" fillId="0" borderId="0" xfId="0" applyNumberFormat="1" applyFont="1"/>
    <xf numFmtId="0" fontId="3" fillId="0" borderId="0" xfId="49" applyFont="1" applyAlignment="1">
      <alignment horizontal="center"/>
    </xf>
    <xf numFmtId="0" fontId="8" fillId="0" borderId="0" xfId="49" applyFont="1" applyAlignment="1">
      <alignment horizontal="center"/>
    </xf>
    <xf numFmtId="0" fontId="0" fillId="0" borderId="0" xfId="49" applyAlignment="1">
      <alignment horizontal="center"/>
    </xf>
    <xf numFmtId="49" fontId="3" fillId="0" borderId="11" xfId="49" applyNumberFormat="1" applyFont="1" applyBorder="1" applyAlignment="1">
      <alignment horizontal="center" wrapText="1"/>
    </xf>
    <xf numFmtId="49" fontId="3" fillId="0" borderId="13" xfId="49" applyNumberFormat="1" applyFont="1" applyBorder="1" applyAlignment="1">
      <alignment horizontal="center" wrapText="1"/>
    </xf>
    <xf numFmtId="49" fontId="3" fillId="0" borderId="14" xfId="49" applyNumberFormat="1" applyFont="1" applyBorder="1" applyAlignment="1">
      <alignment horizontal="center" wrapText="1"/>
    </xf>
    <xf numFmtId="0" fontId="3" fillId="0" borderId="10" xfId="49" applyFont="1" applyBorder="1" applyAlignment="1">
      <alignment horizontal="center" wrapText="1"/>
    </xf>
    <xf numFmtId="0" fontId="3" fillId="0" borderId="15" xfId="49" applyFont="1" applyBorder="1" applyAlignment="1">
      <alignment horizontal="center" wrapText="1"/>
    </xf>
    <xf numFmtId="0" fontId="3" fillId="0" borderId="16" xfId="49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5" xfId="1" applyFont="1" applyBorder="1"/>
    <xf numFmtId="176" fontId="0" fillId="0" borderId="0" xfId="0" applyNumberFormat="1" applyFill="1"/>
    <xf numFmtId="176" fontId="0" fillId="0" borderId="0" xfId="1" applyFill="1"/>
    <xf numFmtId="0" fontId="26" fillId="0" borderId="17" xfId="0" applyFont="1" applyFill="1" applyBorder="1" applyAlignment="1">
      <alignment vertical="center" wrapText="1"/>
    </xf>
    <xf numFmtId="176" fontId="25" fillId="0" borderId="5" xfId="1" applyFont="1" applyBorder="1" applyAlignment="1" applyProtection="1">
      <alignment vertical="center"/>
      <protection locked="0"/>
    </xf>
    <xf numFmtId="0" fontId="0" fillId="0" borderId="0" xfId="0" applyFill="1"/>
    <xf numFmtId="176" fontId="25" fillId="0" borderId="5" xfId="1" applyFont="1" applyFill="1" applyBorder="1" applyAlignment="1" applyProtection="1">
      <alignment vertical="center"/>
      <protection locked="0"/>
    </xf>
    <xf numFmtId="4" fontId="27" fillId="0" borderId="17" xfId="49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>
      <alignment vertical="center" wrapText="1"/>
    </xf>
    <xf numFmtId="4" fontId="0" fillId="0" borderId="0" xfId="0" applyNumberFormat="1"/>
    <xf numFmtId="0" fontId="28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/>
    <xf numFmtId="0" fontId="0" fillId="0" borderId="5" xfId="0" applyBorder="1"/>
    <xf numFmtId="176" fontId="0" fillId="0" borderId="5" xfId="1" applyBorder="1"/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29" fillId="0" borderId="17" xfId="49" applyNumberFormat="1" applyFont="1" applyBorder="1" applyAlignment="1" applyProtection="1">
      <alignment vertical="center"/>
      <protection locked="0"/>
    </xf>
    <xf numFmtId="176" fontId="25" fillId="0" borderId="5" xfId="1" applyFont="1" applyBorder="1" applyAlignment="1" applyProtection="1">
      <alignment horizontal="center" vertical="center"/>
      <protection locked="0"/>
    </xf>
    <xf numFmtId="176" fontId="3" fillId="0" borderId="0" xfId="1" applyFont="1" applyFill="1"/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5" xfId="1" applyFont="1" applyBorder="1" applyAlignment="1">
      <alignment horizontal="center"/>
    </xf>
    <xf numFmtId="176" fontId="3" fillId="0" borderId="5" xfId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176" fontId="0" fillId="0" borderId="17" xfId="1" applyFill="1" applyBorder="1" applyAlignment="1" applyProtection="1">
      <alignment vertical="center"/>
      <protection locked="0"/>
    </xf>
    <xf numFmtId="176" fontId="3" fillId="0" borderId="8" xfId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1" applyFont="1" applyBorder="1" applyAlignment="1" applyProtection="1">
      <alignment horizontal="center" vertical="center"/>
      <protection locked="0"/>
    </xf>
    <xf numFmtId="176" fontId="3" fillId="0" borderId="3" xfId="1" applyFont="1" applyBorder="1" applyAlignment="1" applyProtection="1">
      <alignment horizontal="center" vertical="center"/>
      <protection locked="0"/>
    </xf>
    <xf numFmtId="176" fontId="6" fillId="0" borderId="5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6" fontId="0" fillId="0" borderId="5" xfId="1" applyBorder="1" applyAlignment="1">
      <alignment horizontal="center"/>
    </xf>
    <xf numFmtId="176" fontId="0" fillId="0" borderId="5" xfId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9" fillId="0" borderId="5" xfId="0" applyNumberFormat="1" applyFont="1" applyBorder="1" applyAlignment="1" applyProtection="1">
      <alignment vertical="center"/>
      <protection locked="0"/>
    </xf>
    <xf numFmtId="4" fontId="25" fillId="0" borderId="5" xfId="0" applyNumberFormat="1" applyFont="1" applyFill="1" applyBorder="1" applyAlignment="1" applyProtection="1">
      <alignment vertical="center"/>
      <protection locked="0"/>
    </xf>
    <xf numFmtId="4" fontId="30" fillId="0" borderId="5" xfId="51" applyNumberFormat="1" applyFont="1" applyFill="1" applyBorder="1" applyAlignment="1" applyProtection="1">
      <alignment vertical="center"/>
      <protection locked="0"/>
    </xf>
    <xf numFmtId="4" fontId="25" fillId="0" borderId="5" xfId="0" applyNumberFormat="1" applyFont="1" applyFill="1" applyBorder="1" applyAlignment="1"/>
    <xf numFmtId="4" fontId="3" fillId="0" borderId="11" xfId="0" applyNumberFormat="1" applyFont="1" applyBorder="1" applyAlignment="1" applyProtection="1">
      <alignment vertical="center"/>
      <protection locked="0"/>
    </xf>
    <xf numFmtId="4" fontId="3" fillId="0" borderId="14" xfId="0" applyNumberFormat="1" applyFont="1" applyBorder="1" applyAlignment="1" applyProtection="1">
      <alignment vertical="center"/>
      <protection locked="0"/>
    </xf>
    <xf numFmtId="176" fontId="31" fillId="0" borderId="5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76" fontId="0" fillId="0" borderId="0" xfId="1" applyAlignment="1" applyProtection="1">
      <alignment horizontal="center" vertical="center"/>
      <protection locked="0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/>
    <xf numFmtId="0" fontId="28" fillId="0" borderId="0" xfId="0" applyFont="1" applyFill="1" applyBorder="1" applyAlignment="1"/>
    <xf numFmtId="0" fontId="28" fillId="0" borderId="5" xfId="0" applyFont="1" applyFill="1" applyBorder="1" applyAlignment="1">
      <alignment horizontal="left" vertical="center" wrapText="1"/>
    </xf>
    <xf numFmtId="4" fontId="28" fillId="0" borderId="5" xfId="0" applyNumberFormat="1" applyFont="1" applyFill="1" applyBorder="1" applyAlignment="1" applyProtection="1">
      <alignment vertical="center"/>
      <protection locked="0"/>
    </xf>
    <xf numFmtId="4" fontId="2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33" fillId="0" borderId="5" xfId="0" applyFont="1" applyFill="1" applyBorder="1" applyAlignment="1"/>
    <xf numFmtId="0" fontId="28" fillId="0" borderId="5" xfId="0" applyFont="1" applyFill="1" applyBorder="1" applyAlignment="1">
      <alignment vertical="center" wrapText="1"/>
    </xf>
    <xf numFmtId="4" fontId="34" fillId="0" borderId="5" xfId="0" applyNumberFormat="1" applyFont="1" applyFill="1" applyBorder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3" fillId="0" borderId="5" xfId="1" applyFont="1" applyBorder="1" applyAlignment="1">
      <alignment horizontal="right"/>
    </xf>
    <xf numFmtId="176" fontId="3" fillId="0" borderId="5" xfId="1" applyFont="1" applyFill="1" applyBorder="1" applyAlignment="1"/>
    <xf numFmtId="176" fontId="3" fillId="0" borderId="5" xfId="1" applyFont="1" applyBorder="1" applyAlignment="1" applyProtection="1">
      <alignment horizontal="right"/>
      <protection hidden="1"/>
    </xf>
    <xf numFmtId="176" fontId="3" fillId="3" borderId="5" xfId="1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distributed"/>
    </xf>
    <xf numFmtId="0" fontId="35" fillId="0" borderId="5" xfId="0" applyFont="1" applyBorder="1" applyAlignment="1">
      <alignment vertical="distributed" wrapText="1"/>
    </xf>
    <xf numFmtId="0" fontId="10" fillId="0" borderId="18" xfId="0" applyFont="1" applyBorder="1" applyAlignment="1">
      <alignment vertical="distributed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76" fontId="3" fillId="0" borderId="18" xfId="1" applyFont="1" applyBorder="1"/>
    <xf numFmtId="0" fontId="10" fillId="0" borderId="21" xfId="0" applyFont="1" applyBorder="1" applyAlignment="1">
      <alignment vertical="center" wrapText="1"/>
    </xf>
    <xf numFmtId="176" fontId="3" fillId="0" borderId="21" xfId="1" applyFont="1" applyBorder="1" applyAlignment="1" applyProtection="1">
      <alignment horizontal="right"/>
      <protection hidden="1"/>
    </xf>
    <xf numFmtId="176" fontId="3" fillId="0" borderId="22" xfId="1" applyFont="1" applyBorder="1" applyAlignment="1" applyProtection="1">
      <alignment horizontal="right"/>
      <protection hidden="1"/>
    </xf>
    <xf numFmtId="176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81" fontId="3" fillId="0" borderId="5" xfId="0" applyNumberFormat="1" applyFont="1" applyBorder="1"/>
    <xf numFmtId="181" fontId="3" fillId="0" borderId="5" xfId="0" applyNumberFormat="1" applyFont="1" applyBorder="1" applyAlignment="1">
      <alignment vertical="center"/>
    </xf>
    <xf numFmtId="181" fontId="10" fillId="0" borderId="5" xfId="0" applyNumberFormat="1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4" fontId="36" fillId="0" borderId="0" xfId="0" applyNumberFormat="1" applyFont="1" applyFill="1" applyBorder="1"/>
    <xf numFmtId="176" fontId="3" fillId="0" borderId="5" xfId="1" applyFont="1" applyFill="1" applyBorder="1" applyAlignment="1">
      <alignment horizontal="right"/>
    </xf>
    <xf numFmtId="176" fontId="3" fillId="0" borderId="0" xfId="1" applyFont="1" applyFill="1" applyBorder="1" applyAlignment="1"/>
    <xf numFmtId="176" fontId="3" fillId="0" borderId="4" xfId="1" applyFont="1" applyBorder="1" applyAlignment="1" applyProtection="1">
      <alignment horizontal="right"/>
      <protection hidden="1"/>
    </xf>
    <xf numFmtId="176" fontId="3" fillId="0" borderId="8" xfId="1" applyFont="1" applyBorder="1" applyAlignment="1" applyProtection="1">
      <alignment horizontal="right"/>
      <protection hidden="1"/>
    </xf>
    <xf numFmtId="181" fontId="10" fillId="0" borderId="5" xfId="0" applyNumberFormat="1" applyFont="1" applyBorder="1" applyAlignment="1">
      <alignment horizontal="center"/>
    </xf>
    <xf numFmtId="176" fontId="8" fillId="0" borderId="0" xfId="0" applyNumberFormat="1" applyFont="1"/>
    <xf numFmtId="0" fontId="4" fillId="0" borderId="0" xfId="0" applyFont="1"/>
    <xf numFmtId="181" fontId="37" fillId="0" borderId="0" xfId="1" applyNumberFormat="1" applyFont="1"/>
    <xf numFmtId="181" fontId="37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37" fillId="0" borderId="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181" fontId="37" fillId="0" borderId="5" xfId="1" applyNumberFormat="1" applyFont="1" applyBorder="1" applyAlignment="1">
      <alignment horizontal="center" vertical="center"/>
    </xf>
    <xf numFmtId="0" fontId="0" fillId="0" borderId="6" xfId="0" applyBorder="1"/>
    <xf numFmtId="0" fontId="38" fillId="0" borderId="0" xfId="0" applyFont="1" applyAlignment="1">
      <alignment vertical="center"/>
    </xf>
    <xf numFmtId="181" fontId="37" fillId="0" borderId="0" xfId="1" applyNumberFormat="1" applyFont="1" applyBorder="1"/>
    <xf numFmtId="0" fontId="37" fillId="0" borderId="11" xfId="0" applyFont="1" applyBorder="1" applyAlignment="1">
      <alignment horizontal="center" vertical="distributed"/>
    </xf>
    <xf numFmtId="0" fontId="37" fillId="0" borderId="14" xfId="0" applyFont="1" applyBorder="1" applyAlignment="1">
      <alignment horizontal="center" vertical="distributed"/>
    </xf>
    <xf numFmtId="181" fontId="3" fillId="0" borderId="8" xfId="1" applyNumberFormat="1" applyFont="1" applyBorder="1"/>
    <xf numFmtId="0" fontId="2" fillId="0" borderId="8" xfId="0" applyFont="1" applyBorder="1"/>
    <xf numFmtId="0" fontId="37" fillId="0" borderId="14" xfId="0" applyFont="1" applyBorder="1" applyAlignment="1">
      <alignment vertical="center"/>
    </xf>
    <xf numFmtId="181" fontId="3" fillId="0" borderId="8" xfId="0" applyNumberFormat="1" applyFont="1" applyBorder="1"/>
    <xf numFmtId="0" fontId="0" fillId="0" borderId="9" xfId="0" applyFont="1" applyBorder="1" applyAlignment="1">
      <alignment horizontal="center"/>
    </xf>
    <xf numFmtId="0" fontId="37" fillId="0" borderId="7" xfId="0" applyFont="1" applyBorder="1" applyAlignment="1">
      <alignment horizontal="left" vertical="center"/>
    </xf>
    <xf numFmtId="4" fontId="39" fillId="0" borderId="9" xfId="0" applyNumberFormat="1" applyFont="1" applyBorder="1"/>
    <xf numFmtId="181" fontId="8" fillId="0" borderId="9" xfId="0" applyNumberFormat="1" applyFont="1" applyBorder="1"/>
    <xf numFmtId="0" fontId="0" fillId="0" borderId="4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4" fontId="39" fillId="0" borderId="4" xfId="0" applyNumberFormat="1" applyFont="1" applyBorder="1"/>
    <xf numFmtId="181" fontId="8" fillId="0" borderId="4" xfId="0" applyNumberFormat="1" applyFont="1" applyBorder="1"/>
    <xf numFmtId="0" fontId="2" fillId="0" borderId="9" xfId="0" applyFont="1" applyBorder="1"/>
    <xf numFmtId="0" fontId="37" fillId="0" borderId="6" xfId="0" applyFont="1" applyBorder="1" applyAlignment="1">
      <alignment vertical="center"/>
    </xf>
    <xf numFmtId="181" fontId="3" fillId="0" borderId="0" xfId="0" applyNumberFormat="1" applyFont="1" applyBorder="1"/>
    <xf numFmtId="181" fontId="3" fillId="0" borderId="7" xfId="0" applyNumberFormat="1" applyFont="1" applyBorder="1"/>
    <xf numFmtId="181" fontId="3" fillId="0" borderId="9" xfId="0" applyNumberFormat="1" applyFont="1" applyBorder="1"/>
    <xf numFmtId="0" fontId="0" fillId="0" borderId="9" xfId="0" applyBorder="1" applyAlignment="1">
      <alignment horizontal="center"/>
    </xf>
    <xf numFmtId="0" fontId="37" fillId="0" borderId="6" xfId="0" applyFont="1" applyBorder="1" applyAlignment="1">
      <alignment horizontal="left" vertical="center"/>
    </xf>
    <xf numFmtId="181" fontId="8" fillId="0" borderId="9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/>
    </xf>
    <xf numFmtId="181" fontId="8" fillId="0" borderId="9" xfId="0" applyNumberFormat="1" applyFont="1" applyBorder="1" applyAlignment="1">
      <alignment horizontal="right"/>
    </xf>
    <xf numFmtId="181" fontId="8" fillId="0" borderId="7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/>
    </xf>
    <xf numFmtId="4" fontId="8" fillId="0" borderId="9" xfId="0" applyNumberFormat="1" applyFont="1" applyBorder="1"/>
    <xf numFmtId="4" fontId="8" fillId="0" borderId="7" xfId="0" applyNumberFormat="1" applyFont="1" applyBorder="1"/>
    <xf numFmtId="181" fontId="8" fillId="0" borderId="0" xfId="0" applyNumberFormat="1" applyFont="1"/>
    <xf numFmtId="0" fontId="0" fillId="0" borderId="4" xfId="0" applyBorder="1"/>
    <xf numFmtId="0" fontId="37" fillId="0" borderId="10" xfId="0" applyFont="1" applyBorder="1" applyAlignment="1">
      <alignment horizontal="left" vertical="center"/>
    </xf>
    <xf numFmtId="181" fontId="8" fillId="0" borderId="4" xfId="1" applyNumberFormat="1" applyFont="1" applyBorder="1"/>
    <xf numFmtId="181" fontId="8" fillId="0" borderId="15" xfId="0" applyNumberFormat="1" applyFont="1" applyBorder="1"/>
    <xf numFmtId="176" fontId="8" fillId="0" borderId="4" xfId="0" applyNumberFormat="1" applyFont="1" applyBorder="1"/>
    <xf numFmtId="0" fontId="37" fillId="0" borderId="11" xfId="0" applyFont="1" applyBorder="1" applyAlignment="1">
      <alignment vertical="center"/>
    </xf>
    <xf numFmtId="181" fontId="3" fillId="0" borderId="14" xfId="0" applyNumberFormat="1" applyFont="1" applyBorder="1"/>
    <xf numFmtId="181" fontId="8" fillId="0" borderId="7" xfId="0" applyNumberFormat="1" applyFont="1" applyBorder="1"/>
    <xf numFmtId="181" fontId="8" fillId="0" borderId="6" xfId="0" applyNumberFormat="1" applyFont="1" applyBorder="1"/>
    <xf numFmtId="4" fontId="39" fillId="0" borderId="0" xfId="0" applyNumberFormat="1" applyFont="1"/>
    <xf numFmtId="181" fontId="8" fillId="0" borderId="4" xfId="0" applyNumberFormat="1" applyFont="1" applyBorder="1" applyAlignment="1">
      <alignment horizontal="right"/>
    </xf>
    <xf numFmtId="181" fontId="3" fillId="0" borderId="11" xfId="1" applyNumberFormat="1" applyFont="1" applyBorder="1"/>
    <xf numFmtId="0" fontId="0" fillId="0" borderId="4" xfId="0" applyBorder="1" applyAlignment="1">
      <alignment horizontal="center"/>
    </xf>
    <xf numFmtId="181" fontId="8" fillId="0" borderId="10" xfId="1" applyNumberFormat="1" applyFont="1" applyFill="1" applyBorder="1" applyAlignment="1">
      <alignment horizontal="right"/>
    </xf>
    <xf numFmtId="181" fontId="8" fillId="0" borderId="4" xfId="1" applyNumberFormat="1" applyFont="1" applyFill="1" applyBorder="1" applyAlignment="1">
      <alignment horizontal="right"/>
    </xf>
    <xf numFmtId="181" fontId="3" fillId="0" borderId="6" xfId="1" applyNumberFormat="1" applyFont="1" applyBorder="1"/>
    <xf numFmtId="181" fontId="8" fillId="0" borderId="6" xfId="1" applyNumberFormat="1" applyFont="1" applyFill="1" applyBorder="1" applyAlignment="1">
      <alignment horizontal="right"/>
    </xf>
    <xf numFmtId="0" fontId="40" fillId="0" borderId="0" xfId="0" applyFont="1"/>
    <xf numFmtId="176" fontId="8" fillId="0" borderId="4" xfId="1" applyFont="1" applyBorder="1"/>
    <xf numFmtId="181" fontId="8" fillId="0" borderId="10" xfId="1" applyNumberFormat="1" applyFont="1" applyBorder="1"/>
    <xf numFmtId="0" fontId="2" fillId="0" borderId="11" xfId="0" applyFont="1" applyBorder="1"/>
    <xf numFmtId="0" fontId="37" fillId="0" borderId="8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181" fontId="8" fillId="0" borderId="6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181" fontId="8" fillId="0" borderId="10" xfId="0" applyNumberFormat="1" applyFont="1" applyBorder="1" applyAlignment="1">
      <alignment horizontal="right"/>
    </xf>
    <xf numFmtId="176" fontId="3" fillId="0" borderId="11" xfId="1" applyFont="1" applyBorder="1"/>
    <xf numFmtId="0" fontId="0" fillId="0" borderId="9" xfId="0" applyFont="1" applyBorder="1"/>
    <xf numFmtId="176" fontId="8" fillId="0" borderId="6" xfId="1" applyFont="1" applyBorder="1"/>
    <xf numFmtId="176" fontId="8" fillId="0" borderId="9" xfId="1" applyFont="1" applyBorder="1"/>
    <xf numFmtId="176" fontId="8" fillId="0" borderId="0" xfId="1" applyFont="1"/>
    <xf numFmtId="176" fontId="8" fillId="0" borderId="6" xfId="1" applyFont="1" applyFill="1" applyBorder="1" applyAlignment="1">
      <alignment horizontal="right"/>
    </xf>
    <xf numFmtId="176" fontId="8" fillId="0" borderId="9" xfId="1" applyFont="1" applyBorder="1" applyAlignment="1">
      <alignment horizontal="right"/>
    </xf>
    <xf numFmtId="176" fontId="8" fillId="0" borderId="0" xfId="1" applyFont="1" applyBorder="1"/>
    <xf numFmtId="176" fontId="8" fillId="0" borderId="10" xfId="1" applyFont="1" applyFill="1" applyBorder="1" applyAlignment="1">
      <alignment horizontal="right"/>
    </xf>
    <xf numFmtId="176" fontId="8" fillId="0" borderId="4" xfId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181" fontId="37" fillId="0" borderId="7" xfId="0" applyNumberFormat="1" applyFont="1" applyBorder="1"/>
    <xf numFmtId="0" fontId="15" fillId="0" borderId="0" xfId="0" applyFont="1" applyFill="1" applyBorder="1" applyAlignment="1">
      <alignment horizontal="right"/>
    </xf>
    <xf numFmtId="181" fontId="8" fillId="0" borderId="16" xfId="0" applyNumberFormat="1" applyFont="1" applyBorder="1"/>
    <xf numFmtId="0" fontId="0" fillId="0" borderId="0" xfId="0" applyFill="1" applyBorder="1"/>
    <xf numFmtId="176" fontId="0" fillId="0" borderId="0" xfId="0" applyNumberFormat="1" applyFill="1" applyBorder="1"/>
    <xf numFmtId="176" fontId="3" fillId="0" borderId="8" xfId="1" applyFont="1" applyBorder="1"/>
    <xf numFmtId="181" fontId="8" fillId="0" borderId="9" xfId="0" applyNumberFormat="1" applyFont="1" applyFill="1" applyBorder="1" applyAlignment="1">
      <alignment horizontal="right"/>
    </xf>
    <xf numFmtId="0" fontId="0" fillId="0" borderId="4" xfId="0" applyFont="1" applyBorder="1"/>
    <xf numFmtId="0" fontId="2" fillId="0" borderId="6" xfId="0" applyFont="1" applyBorder="1"/>
    <xf numFmtId="181" fontId="3" fillId="0" borderId="13" xfId="0" applyNumberFormat="1" applyFont="1" applyBorder="1"/>
    <xf numFmtId="181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Border="1"/>
    <xf numFmtId="176" fontId="8" fillId="0" borderId="15" xfId="1" applyFont="1" applyFill="1" applyBorder="1"/>
    <xf numFmtId="176" fontId="8" fillId="0" borderId="15" xfId="1" applyFont="1" applyBorder="1"/>
    <xf numFmtId="0" fontId="2" fillId="0" borderId="23" xfId="0" applyFont="1" applyBorder="1"/>
    <xf numFmtId="0" fontId="7" fillId="0" borderId="11" xfId="0" applyFont="1" applyBorder="1" applyAlignment="1">
      <alignment horizontal="left"/>
    </xf>
    <xf numFmtId="181" fontId="8" fillId="0" borderId="10" xfId="0" applyNumberFormat="1" applyFont="1" applyBorder="1"/>
    <xf numFmtId="0" fontId="0" fillId="0" borderId="9" xfId="0" applyBorder="1"/>
    <xf numFmtId="0" fontId="41" fillId="0" borderId="11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/>
    </xf>
    <xf numFmtId="181" fontId="3" fillId="0" borderId="8" xfId="1" applyNumberFormat="1" applyFont="1" applyFill="1" applyBorder="1" applyAlignment="1">
      <alignment horizontal="right"/>
    </xf>
    <xf numFmtId="0" fontId="41" fillId="0" borderId="10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76" fontId="0" fillId="0" borderId="5" xfId="1" applyBorder="1" applyAlignment="1">
      <alignment horizontal="right"/>
    </xf>
    <xf numFmtId="0" fontId="37" fillId="4" borderId="10" xfId="0" applyFont="1" applyFill="1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176" fontId="3" fillId="8" borderId="10" xfId="1" applyFont="1" applyFill="1" applyBorder="1"/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76" fontId="3" fillId="0" borderId="1" xfId="1" applyFont="1" applyBorder="1"/>
    <xf numFmtId="4" fontId="8" fillId="0" borderId="4" xfId="0" applyNumberFormat="1" applyFont="1" applyBorder="1"/>
    <xf numFmtId="181" fontId="3" fillId="0" borderId="14" xfId="1" applyNumberFormat="1" applyFont="1" applyFill="1" applyBorder="1" applyAlignment="1">
      <alignment horizontal="right"/>
    </xf>
    <xf numFmtId="176" fontId="3" fillId="8" borderId="5" xfId="1" applyFont="1" applyFill="1" applyBorder="1"/>
    <xf numFmtId="0" fontId="0" fillId="0" borderId="8" xfId="0" applyBorder="1"/>
    <xf numFmtId="0" fontId="37" fillId="0" borderId="8" xfId="0" applyFont="1" applyBorder="1" applyAlignment="1">
      <alignment horizontal="left" vertical="center"/>
    </xf>
    <xf numFmtId="181" fontId="3" fillId="0" borderId="11" xfId="0" applyNumberFormat="1" applyFont="1" applyBorder="1"/>
    <xf numFmtId="181" fontId="3" fillId="0" borderId="6" xfId="1" applyNumberFormat="1" applyFont="1" applyFill="1" applyBorder="1" applyAlignment="1">
      <alignment horizontal="right"/>
    </xf>
    <xf numFmtId="176" fontId="8" fillId="0" borderId="10" xfId="1" applyFont="1" applyBorder="1"/>
    <xf numFmtId="0" fontId="3" fillId="0" borderId="0" xfId="0" applyFont="1" applyAlignment="1"/>
    <xf numFmtId="0" fontId="8" fillId="0" borderId="0" xfId="0" applyFont="1" applyAlignment="1"/>
    <xf numFmtId="181" fontId="37" fillId="0" borderId="14" xfId="0" applyNumberFormat="1" applyFont="1" applyBorder="1"/>
    <xf numFmtId="0" fontId="2" fillId="0" borderId="20" xfId="0" applyFont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181" fontId="3" fillId="3" borderId="5" xfId="0" applyNumberFormat="1" applyFont="1" applyFill="1" applyBorder="1"/>
    <xf numFmtId="0" fontId="3" fillId="0" borderId="28" xfId="0" applyFont="1" applyBorder="1" applyAlignment="1">
      <alignment vertical="center" wrapText="1"/>
    </xf>
    <xf numFmtId="0" fontId="3" fillId="0" borderId="29" xfId="0" applyFont="1" applyBorder="1"/>
    <xf numFmtId="181" fontId="3" fillId="0" borderId="5" xfId="0" applyNumberFormat="1" applyFont="1" applyBorder="1" applyAlignment="1">
      <alignment horizontal="right"/>
    </xf>
    <xf numFmtId="49" fontId="3" fillId="0" borderId="29" xfId="49" applyNumberFormat="1" applyFont="1" applyBorder="1" applyAlignment="1">
      <alignment wrapText="1"/>
    </xf>
    <xf numFmtId="0" fontId="3" fillId="0" borderId="30" xfId="0" applyFont="1" applyBorder="1" applyAlignment="1">
      <alignment vertical="center" wrapText="1"/>
    </xf>
    <xf numFmtId="176" fontId="0" fillId="0" borderId="5" xfId="0" applyNumberFormat="1" applyFill="1" applyBorder="1" applyAlignment="1"/>
    <xf numFmtId="181" fontId="3" fillId="0" borderId="5" xfId="0" applyNumberFormat="1" applyFont="1" applyBorder="1" applyAlignment="1" applyProtection="1">
      <alignment vertical="center"/>
      <protection locked="0"/>
    </xf>
    <xf numFmtId="0" fontId="3" fillId="0" borderId="29" xfId="0" applyFont="1" applyBorder="1" applyAlignment="1">
      <alignment vertical="distributed" wrapText="1"/>
    </xf>
    <xf numFmtId="0" fontId="3" fillId="0" borderId="29" xfId="0" applyFont="1" applyBorder="1" applyAlignment="1">
      <alignment horizontal="left"/>
    </xf>
    <xf numFmtId="49" fontId="3" fillId="0" borderId="6" xfId="49" applyNumberFormat="1" applyFont="1" applyBorder="1" applyAlignment="1">
      <alignment wrapText="1"/>
    </xf>
    <xf numFmtId="0" fontId="3" fillId="0" borderId="19" xfId="0" applyFont="1" applyBorder="1"/>
    <xf numFmtId="0" fontId="3" fillId="0" borderId="31" xfId="0" applyFont="1" applyBorder="1"/>
    <xf numFmtId="0" fontId="3" fillId="0" borderId="19" xfId="0" applyFont="1" applyBorder="1" applyAlignment="1">
      <alignment horizontal="left"/>
    </xf>
    <xf numFmtId="181" fontId="3" fillId="0" borderId="32" xfId="0" applyNumberFormat="1" applyFont="1" applyBorder="1"/>
    <xf numFmtId="181" fontId="3" fillId="3" borderId="32" xfId="0" applyNumberFormat="1" applyFont="1" applyFill="1" applyBorder="1"/>
    <xf numFmtId="181" fontId="3" fillId="0" borderId="33" xfId="0" applyNumberFormat="1" applyFont="1" applyBorder="1"/>
    <xf numFmtId="181" fontId="3" fillId="0" borderId="34" xfId="0" applyNumberFormat="1" applyFont="1" applyBorder="1"/>
    <xf numFmtId="181" fontId="3" fillId="3" borderId="34" xfId="0" applyNumberFormat="1" applyFont="1" applyFill="1" applyBorder="1"/>
    <xf numFmtId="181" fontId="3" fillId="3" borderId="35" xfId="0" applyNumberFormat="1" applyFont="1" applyFill="1" applyBorder="1"/>
    <xf numFmtId="181" fontId="3" fillId="3" borderId="36" xfId="0" applyNumberFormat="1" applyFont="1" applyFill="1" applyBorder="1"/>
    <xf numFmtId="181" fontId="3" fillId="9" borderId="6" xfId="0" applyNumberFormat="1" applyFont="1" applyFill="1" applyBorder="1"/>
    <xf numFmtId="181" fontId="3" fillId="9" borderId="9" xfId="0" applyNumberFormat="1" applyFont="1" applyFill="1" applyBorder="1"/>
    <xf numFmtId="181" fontId="10" fillId="3" borderId="9" xfId="0" applyNumberFormat="1" applyFont="1" applyFill="1" applyBorder="1"/>
    <xf numFmtId="181" fontId="3" fillId="3" borderId="9" xfId="0" applyNumberFormat="1" applyFont="1" applyFill="1" applyBorder="1"/>
    <xf numFmtId="181" fontId="3" fillId="10" borderId="7" xfId="0" applyNumberFormat="1" applyFont="1" applyFill="1" applyBorder="1"/>
    <xf numFmtId="0" fontId="3" fillId="0" borderId="3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1" fontId="3" fillId="0" borderId="5" xfId="0" applyNumberFormat="1" applyFont="1" applyBorder="1" applyAlignment="1">
      <alignment horizontal="center"/>
    </xf>
    <xf numFmtId="182" fontId="12" fillId="0" borderId="37" xfId="0" applyNumberFormat="1" applyFont="1" applyBorder="1" applyAlignment="1">
      <alignment horizontal="right"/>
    </xf>
    <xf numFmtId="4" fontId="0" fillId="0" borderId="0" xfId="0" applyNumberFormat="1" applyFont="1"/>
    <xf numFmtId="181" fontId="12" fillId="0" borderId="0" xfId="0" applyNumberFormat="1" applyFont="1" applyAlignment="1">
      <alignment horizontal="right"/>
    </xf>
    <xf numFmtId="181" fontId="3" fillId="3" borderId="5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3" fillId="0" borderId="29" xfId="49" applyFont="1" applyBorder="1" applyAlignment="1">
      <alignment horizontal="center" vertical="distributed" wrapText="1"/>
    </xf>
    <xf numFmtId="182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 applyAlignment="1" applyProtection="1">
      <alignment vertical="center"/>
      <protection locked="0"/>
    </xf>
    <xf numFmtId="4" fontId="3" fillId="0" borderId="8" xfId="0" applyNumberFormat="1" applyFont="1" applyBorder="1"/>
    <xf numFmtId="4" fontId="3" fillId="0" borderId="14" xfId="0" applyNumberFormat="1" applyFont="1" applyBorder="1"/>
    <xf numFmtId="182" fontId="3" fillId="0" borderId="9" xfId="0" applyNumberFormat="1" applyFont="1" applyBorder="1" applyAlignment="1">
      <alignment horizontal="right"/>
    </xf>
    <xf numFmtId="4" fontId="3" fillId="0" borderId="9" xfId="0" applyNumberFormat="1" applyFont="1" applyBorder="1" applyAlignment="1" applyProtection="1">
      <alignment vertical="center"/>
      <protection locked="0"/>
    </xf>
    <xf numFmtId="4" fontId="3" fillId="0" borderId="9" xfId="0" applyNumberFormat="1" applyFont="1" applyBorder="1"/>
    <xf numFmtId="4" fontId="3" fillId="0" borderId="7" xfId="0" applyNumberFormat="1" applyFont="1" applyBorder="1"/>
    <xf numFmtId="0" fontId="3" fillId="0" borderId="18" xfId="0" applyFont="1" applyBorder="1"/>
    <xf numFmtId="181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/>
    <xf numFmtId="4" fontId="3" fillId="0" borderId="4" xfId="0" applyNumberFormat="1" applyFont="1" applyBorder="1"/>
    <xf numFmtId="4" fontId="3" fillId="0" borderId="16" xfId="0" applyNumberFormat="1" applyFont="1" applyBorder="1"/>
    <xf numFmtId="181" fontId="3" fillId="0" borderId="8" xfId="0" applyNumberFormat="1" applyFont="1" applyBorder="1" applyAlignment="1" applyProtection="1">
      <alignment vertical="center"/>
      <protection locked="0"/>
    </xf>
    <xf numFmtId="176" fontId="42" fillId="0" borderId="0" xfId="1" applyFont="1"/>
    <xf numFmtId="176" fontId="42" fillId="0" borderId="0" xfId="0" applyNumberFormat="1" applyFont="1"/>
    <xf numFmtId="182" fontId="9" fillId="0" borderId="0" xfId="0" applyNumberFormat="1" applyFont="1"/>
    <xf numFmtId="176" fontId="0" fillId="0" borderId="0" xfId="0" applyNumberFormat="1" applyFont="1"/>
    <xf numFmtId="182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 applyProtection="1">
      <alignment vertical="center"/>
      <protection locked="0"/>
    </xf>
    <xf numFmtId="4" fontId="19" fillId="3" borderId="9" xfId="0" applyNumberFormat="1" applyFont="1" applyFill="1" applyBorder="1" applyAlignment="1">
      <alignment horizontal="right"/>
    </xf>
    <xf numFmtId="0" fontId="3" fillId="0" borderId="39" xfId="0" applyFont="1" applyFill="1" applyBorder="1" applyAlignment="1">
      <alignment horizontal="left"/>
    </xf>
    <xf numFmtId="4" fontId="11" fillId="0" borderId="5" xfId="0" applyNumberFormat="1" applyFont="1" applyFill="1" applyBorder="1"/>
    <xf numFmtId="4" fontId="19" fillId="11" borderId="5" xfId="0" applyNumberFormat="1" applyFont="1" applyFill="1" applyBorder="1" applyAlignment="1">
      <alignment horizontal="right"/>
    </xf>
    <xf numFmtId="181" fontId="3" fillId="0" borderId="9" xfId="0" applyNumberFormat="1" applyFont="1" applyBorder="1" applyAlignment="1" applyProtection="1">
      <alignment vertical="center"/>
      <protection locked="0"/>
    </xf>
    <xf numFmtId="181" fontId="3" fillId="0" borderId="9" xfId="0" applyNumberFormat="1" applyFont="1" applyBorder="1" applyAlignment="1">
      <alignment horizontal="right"/>
    </xf>
    <xf numFmtId="181" fontId="3" fillId="3" borderId="5" xfId="0" applyNumberFormat="1" applyFont="1" applyFill="1" applyBorder="1" applyAlignment="1">
      <alignment horizontal="right"/>
    </xf>
    <xf numFmtId="181" fontId="3" fillId="9" borderId="5" xfId="0" applyNumberFormat="1" applyFont="1" applyFill="1" applyBorder="1"/>
    <xf numFmtId="181" fontId="3" fillId="12" borderId="5" xfId="0" applyNumberFormat="1" applyFont="1" applyFill="1" applyBorder="1"/>
    <xf numFmtId="181" fontId="3" fillId="0" borderId="5" xfId="0" applyNumberFormat="1" applyFont="1" applyFill="1" applyBorder="1"/>
    <xf numFmtId="0" fontId="3" fillId="0" borderId="31" xfId="0" applyFont="1" applyBorder="1" applyAlignment="1">
      <alignment horizontal="left"/>
    </xf>
    <xf numFmtId="181" fontId="3" fillId="0" borderId="4" xfId="0" applyNumberFormat="1" applyFont="1" applyBorder="1"/>
    <xf numFmtId="181" fontId="3" fillId="3" borderId="4" xfId="0" applyNumberFormat="1" applyFont="1" applyFill="1" applyBorder="1"/>
    <xf numFmtId="0" fontId="3" fillId="0" borderId="5" xfId="0" applyFont="1" applyFill="1" applyBorder="1" applyAlignment="1">
      <alignment horizontal="left"/>
    </xf>
    <xf numFmtId="181" fontId="3" fillId="0" borderId="8" xfId="0" applyNumberFormat="1" applyFont="1" applyFill="1" applyBorder="1"/>
    <xf numFmtId="181" fontId="3" fillId="13" borderId="11" xfId="0" applyNumberFormat="1" applyFont="1" applyFill="1" applyBorder="1"/>
    <xf numFmtId="181" fontId="3" fillId="13" borderId="13" xfId="0" applyNumberFormat="1" applyFont="1" applyFill="1" applyBorder="1"/>
    <xf numFmtId="181" fontId="3" fillId="13" borderId="14" xfId="0" applyNumberFormat="1" applyFont="1" applyFill="1" applyBorder="1"/>
    <xf numFmtId="0" fontId="3" fillId="0" borderId="5" xfId="0" applyFont="1" applyBorder="1" applyAlignment="1">
      <alignment horizontal="left"/>
    </xf>
    <xf numFmtId="176" fontId="3" fillId="7" borderId="6" xfId="1" applyFont="1" applyFill="1" applyBorder="1" applyAlignment="1">
      <alignment horizontal="right"/>
    </xf>
    <xf numFmtId="176" fontId="3" fillId="7" borderId="0" xfId="1" applyFont="1" applyFill="1" applyBorder="1" applyAlignment="1">
      <alignment horizontal="right"/>
    </xf>
    <xf numFmtId="176" fontId="3" fillId="7" borderId="7" xfId="1" applyFont="1" applyFill="1" applyBorder="1" applyAlignment="1">
      <alignment horizontal="right"/>
    </xf>
    <xf numFmtId="181" fontId="6" fillId="0" borderId="0" xfId="0" applyNumberFormat="1" applyFont="1"/>
    <xf numFmtId="176" fontId="6" fillId="0" borderId="0" xfId="0" applyNumberFormat="1" applyFont="1"/>
    <xf numFmtId="4" fontId="6" fillId="0" borderId="0" xfId="0" applyNumberFormat="1" applyFont="1"/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66CC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A9D1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55A11"/>
      <rgbColor rgb="0064646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5458"/>
  <sheetViews>
    <sheetView showGridLines="0" tabSelected="1" workbookViewId="0">
      <selection activeCell="L21" sqref="L21"/>
    </sheetView>
  </sheetViews>
  <sheetFormatPr defaultColWidth="9" defaultRowHeight="15" customHeight="1"/>
  <cols>
    <col min="1" max="1" width="63.1428571428571" style="5" customWidth="1"/>
    <col min="2" max="2" width="16.7142857142857" style="37" customWidth="1"/>
    <col min="3" max="3" width="17.1428571428571" style="37" customWidth="1"/>
    <col min="4" max="4" width="16" style="37" customWidth="1"/>
    <col min="5" max="5" width="18.7142857142857" style="37" customWidth="1"/>
    <col min="6" max="6" width="16.8571428571429" style="37" customWidth="1"/>
    <col min="7" max="9" width="8.57142857142857" style="37" customWidth="1"/>
    <col min="10" max="10" width="16.5714285714286" style="37" customWidth="1"/>
    <col min="11" max="11" width="8.57142857142857" style="37" customWidth="1"/>
    <col min="12" max="12" width="16" style="37" customWidth="1"/>
    <col min="13" max="114" width="8.57142857142857" style="37" customWidth="1"/>
  </cols>
  <sheetData>
    <row r="1" ht="18.75" customHeight="1" spans="1:6">
      <c r="A1" s="399" t="s">
        <v>0</v>
      </c>
      <c r="B1" s="399"/>
      <c r="C1" s="399"/>
      <c r="D1" s="399"/>
      <c r="E1" s="399"/>
      <c r="F1" s="399"/>
    </row>
    <row r="2" ht="17.25" customHeight="1" spans="1:6">
      <c r="A2" s="400" t="s">
        <v>1</v>
      </c>
      <c r="B2" s="401"/>
      <c r="C2" s="401"/>
      <c r="D2" s="401"/>
      <c r="E2" s="401"/>
      <c r="F2" s="402"/>
    </row>
    <row r="3" ht="12.75" customHeight="1" spans="1:6">
      <c r="A3" s="403" t="s">
        <v>2</v>
      </c>
      <c r="B3" s="403"/>
      <c r="C3" s="403"/>
      <c r="D3" s="403"/>
      <c r="E3" s="403"/>
      <c r="F3" s="403"/>
    </row>
    <row r="4" ht="18" customHeight="1" spans="1:6">
      <c r="A4" s="404" t="s">
        <v>3</v>
      </c>
      <c r="B4" s="404" t="s">
        <v>4</v>
      </c>
      <c r="C4" s="404"/>
      <c r="D4" s="404" t="s">
        <v>5</v>
      </c>
      <c r="E4" s="404"/>
      <c r="F4" s="405" t="s">
        <v>6</v>
      </c>
    </row>
    <row r="5" ht="18" customHeight="1" spans="1:6">
      <c r="A5" s="404" t="s">
        <v>7</v>
      </c>
      <c r="B5" s="406" t="s">
        <v>8</v>
      </c>
      <c r="C5" s="407" t="s">
        <v>9</v>
      </c>
      <c r="D5" s="408" t="s">
        <v>10</v>
      </c>
      <c r="E5" s="409" t="s">
        <v>11</v>
      </c>
      <c r="F5" s="409" t="s">
        <v>12</v>
      </c>
    </row>
    <row r="6" customHeight="1" spans="1:6">
      <c r="A6" s="410" t="s">
        <v>13</v>
      </c>
      <c r="B6" s="411">
        <f>B7+B10+B13+B19+B23+B28</f>
        <v>10232223184</v>
      </c>
      <c r="C6" s="411">
        <f>C7+C10+C13+C19+C23+C28</f>
        <v>10242275741.42</v>
      </c>
      <c r="D6" s="411">
        <f>D7+D10+D13+D19+D23+D28</f>
        <v>1997515421.42</v>
      </c>
      <c r="E6" s="411">
        <f>E7+E10+E13+E19+E23+E28</f>
        <v>1997515421.42</v>
      </c>
      <c r="F6" s="411">
        <f>F7+F10+F13+F19+F23+F28</f>
        <v>8244760320</v>
      </c>
    </row>
    <row r="7" customHeight="1" spans="1:6">
      <c r="A7" s="412" t="s">
        <v>14</v>
      </c>
      <c r="B7" s="411">
        <f>SUM(B8:B9)</f>
        <v>5369280991</v>
      </c>
      <c r="C7" s="411">
        <f>SUM(C8:C9)</f>
        <v>5369280991</v>
      </c>
      <c r="D7" s="411">
        <f>SUM(D8:D9)</f>
        <v>1200365516.76</v>
      </c>
      <c r="E7" s="411">
        <f>SUM(E8:E9)</f>
        <v>1200365516.76</v>
      </c>
      <c r="F7" s="411">
        <f>SUM(F8:F9)</f>
        <v>4168915474.24</v>
      </c>
    </row>
    <row r="8" customHeight="1" spans="1:6">
      <c r="A8" s="413" t="s">
        <v>15</v>
      </c>
      <c r="B8" s="414">
        <v>4800108198</v>
      </c>
      <c r="C8" s="414">
        <v>4800108198</v>
      </c>
      <c r="D8" s="116">
        <v>1080820460.1</v>
      </c>
      <c r="E8" s="116">
        <v>1080820460.1</v>
      </c>
      <c r="F8" s="411">
        <f>C8-E8</f>
        <v>3719287737.9</v>
      </c>
    </row>
    <row r="9" customHeight="1" spans="1:6">
      <c r="A9" s="413" t="s">
        <v>16</v>
      </c>
      <c r="B9" s="414">
        <v>569172793</v>
      </c>
      <c r="C9" s="414">
        <v>569172793</v>
      </c>
      <c r="D9" s="263">
        <v>119545056.66</v>
      </c>
      <c r="E9" s="263">
        <v>119545056.66</v>
      </c>
      <c r="F9" s="411">
        <f>C9-E9</f>
        <v>449627736.34</v>
      </c>
    </row>
    <row r="10" customHeight="1" spans="1:6">
      <c r="A10" s="413" t="s">
        <v>17</v>
      </c>
      <c r="B10" s="263">
        <f>SUM(B11:B12)</f>
        <v>424433434</v>
      </c>
      <c r="C10" s="263">
        <f>SUM(C11:C12)</f>
        <v>424433434</v>
      </c>
      <c r="D10" s="263">
        <f>SUM(D11:D12)</f>
        <v>63806835.47</v>
      </c>
      <c r="E10" s="263">
        <f>SUM(E11:E12)</f>
        <v>63806835.47</v>
      </c>
      <c r="F10" s="411">
        <f>SUM(F11:F12)</f>
        <v>360626598.53</v>
      </c>
    </row>
    <row r="11" customHeight="1" spans="1:6">
      <c r="A11" s="413" t="s">
        <v>18</v>
      </c>
      <c r="B11" s="414">
        <v>304500200</v>
      </c>
      <c r="C11" s="414">
        <v>304500200</v>
      </c>
      <c r="D11" s="116">
        <v>44654805.67</v>
      </c>
      <c r="E11" s="116">
        <v>44654805.67</v>
      </c>
      <c r="F11" s="263">
        <f>C11-E11</f>
        <v>259845394.33</v>
      </c>
    </row>
    <row r="12" customHeight="1" spans="1:6">
      <c r="A12" s="415" t="s">
        <v>19</v>
      </c>
      <c r="B12" s="414">
        <v>119933234</v>
      </c>
      <c r="C12" s="414">
        <v>119933234</v>
      </c>
      <c r="D12" s="116">
        <v>19152029.8</v>
      </c>
      <c r="E12" s="116">
        <v>19152029.8</v>
      </c>
      <c r="F12" s="263">
        <f>C12-E12</f>
        <v>100781204.2</v>
      </c>
    </row>
    <row r="13" customHeight="1" spans="1:6">
      <c r="A13" s="413" t="s">
        <v>20</v>
      </c>
      <c r="B13" s="263">
        <f>B14+B15+B18</f>
        <v>1014348376</v>
      </c>
      <c r="C13" s="263">
        <f>C14+C15+C18</f>
        <v>1014348376</v>
      </c>
      <c r="D13" s="263">
        <f>D14+D15+D18</f>
        <v>83902130.6</v>
      </c>
      <c r="E13" s="263">
        <f>E14+E15+E18</f>
        <v>83902130.6</v>
      </c>
      <c r="F13" s="263">
        <f>F14+F15+F18</f>
        <v>930446245.4</v>
      </c>
    </row>
    <row r="14" customHeight="1" spans="1:6">
      <c r="A14" s="416" t="s">
        <v>21</v>
      </c>
      <c r="B14" s="417">
        <v>4542290</v>
      </c>
      <c r="C14" s="417">
        <v>4542290</v>
      </c>
      <c r="D14" s="116">
        <v>218432.05</v>
      </c>
      <c r="E14" s="116">
        <v>218432.05</v>
      </c>
      <c r="F14" s="411">
        <f>C14-E14</f>
        <v>4323857.95</v>
      </c>
    </row>
    <row r="15" customHeight="1" spans="1:6">
      <c r="A15" s="413" t="s">
        <v>22</v>
      </c>
      <c r="B15" s="418">
        <f>B16+B17</f>
        <v>982661086</v>
      </c>
      <c r="C15" s="418">
        <f>C16+C17</f>
        <v>982661086</v>
      </c>
      <c r="D15" s="418">
        <f>D16+D17</f>
        <v>83683698.55</v>
      </c>
      <c r="E15" s="418">
        <f>E16+E17</f>
        <v>83683698.55</v>
      </c>
      <c r="F15" s="411">
        <f>C15-E15</f>
        <v>898977387.45</v>
      </c>
    </row>
    <row r="16" customHeight="1" spans="1:6">
      <c r="A16" s="419" t="s">
        <v>23</v>
      </c>
      <c r="B16" s="414">
        <v>732661086</v>
      </c>
      <c r="C16" s="414">
        <v>732661086</v>
      </c>
      <c r="D16" s="418">
        <v>83683664.63</v>
      </c>
      <c r="E16" s="418">
        <v>83683664.63</v>
      </c>
      <c r="F16" s="411">
        <f>C16-E16</f>
        <v>648977421.37</v>
      </c>
    </row>
    <row r="17" customHeight="1" spans="1:6">
      <c r="A17" s="420" t="s">
        <v>24</v>
      </c>
      <c r="B17" s="414">
        <v>250000000</v>
      </c>
      <c r="C17" s="414">
        <v>250000000</v>
      </c>
      <c r="D17" s="414">
        <v>33.92</v>
      </c>
      <c r="E17" s="414">
        <v>33.92</v>
      </c>
      <c r="F17" s="411">
        <f>C17-E17</f>
        <v>249999966.08</v>
      </c>
    </row>
    <row r="18" customHeight="1" spans="1:6">
      <c r="A18" s="420" t="s">
        <v>25</v>
      </c>
      <c r="B18" s="414">
        <v>27145000</v>
      </c>
      <c r="C18" s="414">
        <v>27145000</v>
      </c>
      <c r="D18" s="414">
        <v>0</v>
      </c>
      <c r="E18" s="414">
        <v>0</v>
      </c>
      <c r="F18" s="411">
        <f>C18-E18</f>
        <v>27145000</v>
      </c>
    </row>
    <row r="19" customHeight="1" spans="1:6">
      <c r="A19" s="413" t="s">
        <v>26</v>
      </c>
      <c r="B19" s="263">
        <f>SUM(B20:B22)</f>
        <v>49901661</v>
      </c>
      <c r="C19" s="263">
        <f>SUM(C20:C22)</f>
        <v>49901661</v>
      </c>
      <c r="D19" s="263">
        <f>SUM(D20:D22)</f>
        <v>6838291.63</v>
      </c>
      <c r="E19" s="263">
        <f>SUM(E20:E22)</f>
        <v>6838291.63</v>
      </c>
      <c r="F19" s="263">
        <f>SUM(F20:F22)</f>
        <v>43063369.37</v>
      </c>
    </row>
    <row r="20" customHeight="1" spans="1:6">
      <c r="A20" s="413" t="s">
        <v>27</v>
      </c>
      <c r="B20" s="414">
        <v>1703661</v>
      </c>
      <c r="C20" s="414">
        <v>1703661</v>
      </c>
      <c r="D20" s="116">
        <v>129909.32</v>
      </c>
      <c r="E20" s="116">
        <v>129909.32</v>
      </c>
      <c r="F20" s="411">
        <f>C20-E20</f>
        <v>1573751.68</v>
      </c>
    </row>
    <row r="21" customHeight="1" spans="1:6">
      <c r="A21" s="421" t="s">
        <v>28</v>
      </c>
      <c r="B21" s="414">
        <v>188000</v>
      </c>
      <c r="C21" s="414">
        <v>188000</v>
      </c>
      <c r="D21" s="263">
        <v>0</v>
      </c>
      <c r="E21" s="263">
        <v>0</v>
      </c>
      <c r="F21" s="411">
        <f>C21-E21</f>
        <v>188000</v>
      </c>
    </row>
    <row r="22" customHeight="1" spans="1:6">
      <c r="A22" s="413" t="s">
        <v>29</v>
      </c>
      <c r="B22" s="414">
        <v>48010000</v>
      </c>
      <c r="C22" s="414">
        <v>48010000</v>
      </c>
      <c r="D22" s="116">
        <v>6708382.31</v>
      </c>
      <c r="E22" s="116">
        <v>6708382.31</v>
      </c>
      <c r="F22" s="411">
        <f>C22-E22</f>
        <v>41301617.69</v>
      </c>
    </row>
    <row r="23" customHeight="1" spans="1:6">
      <c r="A23" s="413" t="s">
        <v>30</v>
      </c>
      <c r="B23" s="263">
        <f>SUM(B24:B27)</f>
        <v>2972492616</v>
      </c>
      <c r="C23" s="263">
        <f>SUM(C24:C27)</f>
        <v>2972492616</v>
      </c>
      <c r="D23" s="263">
        <f>SUM(D24:D27)</f>
        <v>600992062.38</v>
      </c>
      <c r="E23" s="263">
        <f>SUM(E24:E27)</f>
        <v>600992062.38</v>
      </c>
      <c r="F23" s="263">
        <f>SUM(F24:F27)</f>
        <v>2371500553.62</v>
      </c>
    </row>
    <row r="24" customHeight="1" spans="1:6">
      <c r="A24" s="416" t="s">
        <v>31</v>
      </c>
      <c r="B24" s="418">
        <v>698398091</v>
      </c>
      <c r="C24" s="418">
        <v>698398091</v>
      </c>
      <c r="D24" s="116">
        <v>115460488.55</v>
      </c>
      <c r="E24" s="116">
        <v>115460488.55</v>
      </c>
      <c r="F24" s="411">
        <f>C24-E24</f>
        <v>582937602.45</v>
      </c>
    </row>
    <row r="25" customHeight="1" spans="1:6">
      <c r="A25" s="416" t="s">
        <v>32</v>
      </c>
      <c r="B25" s="418">
        <v>1731039233</v>
      </c>
      <c r="C25" s="418">
        <v>1731039233</v>
      </c>
      <c r="D25" s="116">
        <v>397561165.99</v>
      </c>
      <c r="E25" s="116">
        <v>397561165.99</v>
      </c>
      <c r="F25" s="411">
        <f>C25-E25</f>
        <v>1333478067.01</v>
      </c>
    </row>
    <row r="26" customHeight="1" spans="1:6">
      <c r="A26" s="416" t="s">
        <v>33</v>
      </c>
      <c r="B26" s="414">
        <v>2394323</v>
      </c>
      <c r="C26" s="414">
        <v>2394323</v>
      </c>
      <c r="D26" s="116">
        <v>74280</v>
      </c>
      <c r="E26" s="116">
        <v>74280</v>
      </c>
      <c r="F26" s="411">
        <f>C26-E26</f>
        <v>2320043</v>
      </c>
    </row>
    <row r="27" customHeight="1" spans="1:6">
      <c r="A27" s="416" t="s">
        <v>34</v>
      </c>
      <c r="B27" s="414">
        <v>540660969</v>
      </c>
      <c r="C27" s="414">
        <v>540660969</v>
      </c>
      <c r="D27" s="116">
        <v>87896127.84</v>
      </c>
      <c r="E27" s="116">
        <v>87896127.84</v>
      </c>
      <c r="F27" s="411">
        <f>C27-E27</f>
        <v>452764841.16</v>
      </c>
    </row>
    <row r="28" customHeight="1" spans="1:10">
      <c r="A28" s="413" t="s">
        <v>35</v>
      </c>
      <c r="B28" s="263">
        <f>SUM(B29:B32)</f>
        <v>401766106</v>
      </c>
      <c r="C28" s="263">
        <f>SUM(C29:C32)</f>
        <v>411818663.42</v>
      </c>
      <c r="D28" s="263">
        <f>SUM(D29:D32)</f>
        <v>41610584.58</v>
      </c>
      <c r="E28" s="263">
        <f>SUM(E29:E32)</f>
        <v>41610584.58</v>
      </c>
      <c r="F28" s="263">
        <f>SUM(F29:F32)</f>
        <v>370208078.84</v>
      </c>
      <c r="J28" s="461"/>
    </row>
    <row r="29" customHeight="1" spans="1:6">
      <c r="A29" s="416" t="s">
        <v>36</v>
      </c>
      <c r="B29" s="414">
        <v>64955974</v>
      </c>
      <c r="C29" s="414">
        <v>64955974</v>
      </c>
      <c r="D29" s="116">
        <v>3984071.55</v>
      </c>
      <c r="E29" s="116">
        <v>3984071.55</v>
      </c>
      <c r="F29" s="411">
        <f>C29-E29</f>
        <v>60971902.45</v>
      </c>
    </row>
    <row r="30" customHeight="1" spans="1:6">
      <c r="A30" s="416" t="s">
        <v>37</v>
      </c>
      <c r="B30" s="414">
        <v>45746477</v>
      </c>
      <c r="C30" s="414">
        <v>45746477</v>
      </c>
      <c r="D30" s="116">
        <v>3522608.31</v>
      </c>
      <c r="E30" s="116">
        <v>3522608.31</v>
      </c>
      <c r="F30" s="411">
        <f>C30-E30</f>
        <v>42223868.69</v>
      </c>
    </row>
    <row r="31" customHeight="1" spans="1:6">
      <c r="A31" s="416" t="s">
        <v>38</v>
      </c>
      <c r="B31" s="263">
        <v>0</v>
      </c>
      <c r="C31" s="263">
        <v>0</v>
      </c>
      <c r="D31" s="263">
        <v>0</v>
      </c>
      <c r="E31" s="263">
        <v>0</v>
      </c>
      <c r="F31" s="263">
        <v>0</v>
      </c>
    </row>
    <row r="32" customHeight="1" spans="1:6">
      <c r="A32" s="416" t="s">
        <v>39</v>
      </c>
      <c r="B32" s="414">
        <v>291063655</v>
      </c>
      <c r="C32" s="414">
        <v>301116212.42</v>
      </c>
      <c r="D32" s="116">
        <v>34103904.72</v>
      </c>
      <c r="E32" s="116">
        <v>34103904.72</v>
      </c>
      <c r="F32" s="411">
        <f>C32-E32</f>
        <v>267012307.7</v>
      </c>
    </row>
    <row r="33" ht="18" customHeight="1" spans="1:15">
      <c r="A33" s="422" t="s">
        <v>40</v>
      </c>
      <c r="B33" s="263">
        <f>B34+B36+B39+B40+B44</f>
        <v>388636111</v>
      </c>
      <c r="C33" s="263">
        <f>C34+C36+C39+C40+C44</f>
        <v>404316201.21</v>
      </c>
      <c r="D33" s="411">
        <f>D34+D36+D39+D40+D44</f>
        <v>12743056.82</v>
      </c>
      <c r="E33" s="411">
        <f>E34+E36+E39+E40+E44</f>
        <v>12743056.82</v>
      </c>
      <c r="F33" s="411">
        <f>F34+F36+F39+F40+F44</f>
        <v>391573144.39</v>
      </c>
      <c r="O33" s="461"/>
    </row>
    <row r="34" customHeight="1" spans="1:6">
      <c r="A34" s="423" t="s">
        <v>41</v>
      </c>
      <c r="B34" s="263">
        <f>B35</f>
        <v>294457906</v>
      </c>
      <c r="C34" s="263">
        <f>C35</f>
        <v>295327335.96</v>
      </c>
      <c r="D34" s="411">
        <f>D35</f>
        <v>0</v>
      </c>
      <c r="E34" s="411">
        <f>E35</f>
        <v>0</v>
      </c>
      <c r="F34" s="411">
        <f>F35</f>
        <v>295327335.96</v>
      </c>
    </row>
    <row r="35" customHeight="1" spans="1:6">
      <c r="A35" s="416" t="s">
        <v>42</v>
      </c>
      <c r="B35" s="414">
        <v>294457906</v>
      </c>
      <c r="C35" s="414">
        <v>295327335.96</v>
      </c>
      <c r="D35" s="414">
        <v>0</v>
      </c>
      <c r="E35" s="414">
        <v>0</v>
      </c>
      <c r="F35" s="411">
        <f>C35-E35</f>
        <v>295327335.96</v>
      </c>
    </row>
    <row r="36" customHeight="1" spans="1:6">
      <c r="A36" s="413" t="s">
        <v>43</v>
      </c>
      <c r="B36" s="263">
        <f>SUM(B37:B38)</f>
        <v>2076727</v>
      </c>
      <c r="C36" s="263">
        <f>SUM(C37:C38)</f>
        <v>2076727</v>
      </c>
      <c r="D36" s="263">
        <f>SUM(D37:D38)</f>
        <v>174521.36</v>
      </c>
      <c r="E36" s="263">
        <f>SUM(E37:E38)</f>
        <v>174521.36</v>
      </c>
      <c r="F36" s="411">
        <f>SUM(F37:F38)</f>
        <v>1902205.64</v>
      </c>
    </row>
    <row r="37" customHeight="1" spans="1:6">
      <c r="A37" s="416" t="s">
        <v>44</v>
      </c>
      <c r="B37" s="414">
        <v>437531</v>
      </c>
      <c r="C37" s="414">
        <v>437531</v>
      </c>
      <c r="D37" s="263">
        <v>125000</v>
      </c>
      <c r="E37" s="263">
        <v>125000</v>
      </c>
      <c r="F37" s="411">
        <f>C37-E37</f>
        <v>312531</v>
      </c>
    </row>
    <row r="38" customHeight="1" spans="1:6">
      <c r="A38" s="416" t="s">
        <v>45</v>
      </c>
      <c r="B38" s="418">
        <v>1639196</v>
      </c>
      <c r="C38" s="418">
        <v>1639196</v>
      </c>
      <c r="D38" s="116">
        <v>49521.36</v>
      </c>
      <c r="E38" s="116">
        <v>49521.36</v>
      </c>
      <c r="F38" s="411">
        <f>C38-E38</f>
        <v>1589674.64</v>
      </c>
    </row>
    <row r="39" customHeight="1" spans="1:6">
      <c r="A39" s="413" t="s">
        <v>46</v>
      </c>
      <c r="B39" s="414">
        <v>2217873</v>
      </c>
      <c r="C39" s="414">
        <v>2217873</v>
      </c>
      <c r="D39" s="116">
        <v>300005.56</v>
      </c>
      <c r="E39" s="116">
        <v>300005.56</v>
      </c>
      <c r="F39" s="411">
        <f>C39-E39</f>
        <v>1917867.44</v>
      </c>
    </row>
    <row r="40" customHeight="1" spans="1:6">
      <c r="A40" s="413" t="s">
        <v>47</v>
      </c>
      <c r="B40" s="263">
        <f>SUM(B41:B43)</f>
        <v>89883605</v>
      </c>
      <c r="C40" s="263">
        <f t="shared" ref="C40:F40" si="0">SUM(C41:C43)</f>
        <v>99363617.81</v>
      </c>
      <c r="D40" s="263">
        <f t="shared" si="0"/>
        <v>3794857.28</v>
      </c>
      <c r="E40" s="263">
        <f t="shared" si="0"/>
        <v>3794857.28</v>
      </c>
      <c r="F40" s="263">
        <f t="shared" si="0"/>
        <v>95568760.53</v>
      </c>
    </row>
    <row r="41" customHeight="1" spans="1:6">
      <c r="A41" s="416" t="s">
        <v>48</v>
      </c>
      <c r="B41" s="414">
        <v>89813111</v>
      </c>
      <c r="C41" s="414">
        <v>99293123.81</v>
      </c>
      <c r="D41" s="116">
        <v>3794857.28</v>
      </c>
      <c r="E41" s="116">
        <v>3794857.28</v>
      </c>
      <c r="F41" s="411">
        <f t="shared" ref="F41:F48" si="1">C41-E41</f>
        <v>95498266.53</v>
      </c>
    </row>
    <row r="42" customHeight="1" spans="1:6">
      <c r="A42" s="416" t="s">
        <v>32</v>
      </c>
      <c r="B42" s="418">
        <v>70445</v>
      </c>
      <c r="C42" s="418">
        <v>70445</v>
      </c>
      <c r="D42" s="116">
        <v>0</v>
      </c>
      <c r="E42" s="116">
        <v>0</v>
      </c>
      <c r="F42" s="411">
        <f t="shared" si="1"/>
        <v>70445</v>
      </c>
    </row>
    <row r="43" customHeight="1" spans="1:6">
      <c r="A43" s="416" t="s">
        <v>49</v>
      </c>
      <c r="B43" s="418">
        <v>49</v>
      </c>
      <c r="C43" s="418">
        <v>49</v>
      </c>
      <c r="D43" s="414">
        <v>0</v>
      </c>
      <c r="E43" s="414">
        <v>0</v>
      </c>
      <c r="F43" s="411">
        <f t="shared" si="1"/>
        <v>49</v>
      </c>
    </row>
    <row r="44" customHeight="1" spans="1:6">
      <c r="A44" s="416" t="s">
        <v>50</v>
      </c>
      <c r="B44" s="263">
        <f>B45+B46</f>
        <v>0</v>
      </c>
      <c r="C44" s="263">
        <f>C45+C46</f>
        <v>5330647.44</v>
      </c>
      <c r="D44" s="263">
        <f>D45+D46</f>
        <v>8473672.62</v>
      </c>
      <c r="E44" s="263">
        <f>E45+E46</f>
        <v>8473672.62</v>
      </c>
      <c r="F44" s="411">
        <f t="shared" si="1"/>
        <v>-3143025.18</v>
      </c>
    </row>
    <row r="45" customHeight="1" spans="1:6">
      <c r="A45" s="416" t="s">
        <v>51</v>
      </c>
      <c r="B45" s="263">
        <v>0</v>
      </c>
      <c r="C45" s="263">
        <v>0</v>
      </c>
      <c r="D45" s="263">
        <v>0</v>
      </c>
      <c r="E45" s="263"/>
      <c r="F45" s="411">
        <f t="shared" si="1"/>
        <v>0</v>
      </c>
    </row>
    <row r="46" customHeight="1" spans="1:6">
      <c r="A46" s="416" t="s">
        <v>52</v>
      </c>
      <c r="B46" s="263">
        <v>0</v>
      </c>
      <c r="C46" s="263">
        <v>5330647.44</v>
      </c>
      <c r="D46" s="116">
        <v>8473672.62</v>
      </c>
      <c r="E46" s="116">
        <v>8473672.62</v>
      </c>
      <c r="F46" s="411">
        <f t="shared" si="1"/>
        <v>-3143025.18</v>
      </c>
    </row>
    <row r="47" customHeight="1" spans="1:6">
      <c r="A47" s="424" t="s">
        <v>53</v>
      </c>
      <c r="B47" s="414">
        <v>1104402705</v>
      </c>
      <c r="C47" s="414">
        <v>1104517884.8</v>
      </c>
      <c r="D47" s="116">
        <v>226933600.19</v>
      </c>
      <c r="E47" s="116">
        <v>226933600.19</v>
      </c>
      <c r="F47" s="411">
        <f t="shared" si="1"/>
        <v>877584284.61</v>
      </c>
    </row>
    <row r="48" customHeight="1" spans="1:6">
      <c r="A48" s="410" t="s">
        <v>54</v>
      </c>
      <c r="B48" s="425">
        <f>B6+B33+B47</f>
        <v>11725262000</v>
      </c>
      <c r="C48" s="425">
        <f>C6+C33+C47</f>
        <v>11751109827.43</v>
      </c>
      <c r="D48" s="426">
        <f>D6+D33+D47</f>
        <v>2237192078.43</v>
      </c>
      <c r="E48" s="426">
        <f>E6+E33+E47</f>
        <v>2237192078.43</v>
      </c>
      <c r="F48" s="426">
        <f t="shared" si="1"/>
        <v>9513917749</v>
      </c>
    </row>
    <row r="49" customHeight="1" spans="1:6">
      <c r="A49" s="424" t="s">
        <v>55</v>
      </c>
      <c r="B49" s="427">
        <v>0</v>
      </c>
      <c r="C49" s="428">
        <v>0</v>
      </c>
      <c r="D49" s="429"/>
      <c r="E49" s="429">
        <v>0</v>
      </c>
      <c r="F49" s="430">
        <v>0</v>
      </c>
    </row>
    <row r="50" customHeight="1" spans="1:6">
      <c r="A50" s="410" t="s">
        <v>56</v>
      </c>
      <c r="B50" s="427">
        <f>B48+B49</f>
        <v>11725262000</v>
      </c>
      <c r="C50" s="428">
        <f>C48+C49</f>
        <v>11751109827.43</v>
      </c>
      <c r="D50" s="431">
        <f>D48+D49</f>
        <v>2237192078.43</v>
      </c>
      <c r="E50" s="431">
        <f>E48+E49</f>
        <v>2237192078.43</v>
      </c>
      <c r="F50" s="430">
        <f>C50-E50</f>
        <v>9513917749</v>
      </c>
    </row>
    <row r="51" customHeight="1" spans="1:6">
      <c r="A51" s="410" t="s">
        <v>57</v>
      </c>
      <c r="B51" s="432"/>
      <c r="C51" s="433"/>
      <c r="D51" s="434"/>
      <c r="E51" s="435">
        <v>0</v>
      </c>
      <c r="F51" s="436"/>
    </row>
    <row r="52" ht="18" customHeight="1" spans="1:11">
      <c r="A52" s="437" t="s">
        <v>58</v>
      </c>
      <c r="B52" s="263">
        <f>B50</f>
        <v>11725262000</v>
      </c>
      <c r="C52" s="263">
        <f>C50</f>
        <v>11751109827.43</v>
      </c>
      <c r="D52" s="411">
        <f>D50+D51</f>
        <v>2237192078.43</v>
      </c>
      <c r="E52" s="411">
        <f>E50+E51</f>
        <v>2237192078.43</v>
      </c>
      <c r="F52" s="411">
        <f>C52-E52</f>
        <v>9513917749</v>
      </c>
      <c r="J52" s="461"/>
      <c r="K52" s="462"/>
    </row>
    <row r="53" ht="18" customHeight="1" spans="1:6">
      <c r="A53" s="438" t="s">
        <v>59</v>
      </c>
      <c r="B53" s="439"/>
      <c r="C53" s="57">
        <v>259055393.98</v>
      </c>
      <c r="D53" s="411"/>
      <c r="E53" s="57">
        <v>259055393.98</v>
      </c>
      <c r="F53" s="411"/>
    </row>
    <row r="54" ht="12" customHeight="1" spans="1:14">
      <c r="A54"/>
      <c r="B54" s="440"/>
      <c r="C54" s="440"/>
      <c r="D54" s="441"/>
      <c r="E54" s="442"/>
      <c r="F54" s="442"/>
      <c r="K54" s="463"/>
      <c r="N54" s="463"/>
    </row>
    <row r="55" ht="16.5" customHeight="1" spans="1:6">
      <c r="A55" s="261"/>
      <c r="B55" s="244" t="s">
        <v>60</v>
      </c>
      <c r="C55" s="244"/>
      <c r="D55" s="443" t="s">
        <v>61</v>
      </c>
      <c r="E55" s="443"/>
      <c r="F55" s="443"/>
    </row>
    <row r="56" ht="15.75" customHeight="1" spans="1:6">
      <c r="A56" s="444" t="s">
        <v>61</v>
      </c>
      <c r="B56" s="409" t="s">
        <v>8</v>
      </c>
      <c r="C56" s="409" t="s">
        <v>62</v>
      </c>
      <c r="D56" s="409" t="s">
        <v>63</v>
      </c>
      <c r="E56" s="409" t="s">
        <v>64</v>
      </c>
      <c r="F56" s="445" t="s">
        <v>65</v>
      </c>
    </row>
    <row r="57" ht="28.5" customHeight="1" spans="1:6">
      <c r="A57" s="446" t="s">
        <v>66</v>
      </c>
      <c r="B57" s="414">
        <f>B58+B62+B66</f>
        <v>10161590717</v>
      </c>
      <c r="C57" s="414">
        <f>C58+C62+C66</f>
        <v>10567152959.81</v>
      </c>
      <c r="D57" s="414">
        <f>D58+D62+D66</f>
        <v>5621533509.74</v>
      </c>
      <c r="E57" s="414">
        <f>E58+E62+E66</f>
        <v>1345235891.19</v>
      </c>
      <c r="F57" s="414">
        <f>F58+F62+F66</f>
        <v>1197902720.79</v>
      </c>
    </row>
    <row r="58" ht="15.75" customHeight="1" spans="1:6">
      <c r="A58" s="424" t="s">
        <v>67</v>
      </c>
      <c r="B58" s="414">
        <f>SUM(B59:B61)</f>
        <v>9100237456</v>
      </c>
      <c r="C58" s="414">
        <f>SUM(C59:C61)</f>
        <v>9414690242.78</v>
      </c>
      <c r="D58" s="414">
        <f>SUM(D59:D61)</f>
        <v>5191731253.18</v>
      </c>
      <c r="E58" s="414">
        <f>SUM(E59:E61)</f>
        <v>1287229516.5</v>
      </c>
      <c r="F58" s="414">
        <f>SUM(F59:F61)</f>
        <v>1142736042.93</v>
      </c>
    </row>
    <row r="59" ht="15.75" customHeight="1" spans="1:10">
      <c r="A59" s="423" t="s">
        <v>68</v>
      </c>
      <c r="B59" s="447">
        <v>3968980681</v>
      </c>
      <c r="C59" s="448">
        <v>3984040876.87</v>
      </c>
      <c r="D59" s="361">
        <v>1876712599.75</v>
      </c>
      <c r="E59" s="449">
        <v>621718771.76</v>
      </c>
      <c r="F59" s="450">
        <v>616061439.48</v>
      </c>
      <c r="J59" s="45"/>
    </row>
    <row r="60" ht="15.75" customHeight="1" spans="1:6">
      <c r="A60" s="413" t="s">
        <v>69</v>
      </c>
      <c r="B60" s="451">
        <v>170227554</v>
      </c>
      <c r="C60" s="452">
        <v>170362554</v>
      </c>
      <c r="D60" s="453">
        <v>168586725</v>
      </c>
      <c r="E60" s="453">
        <v>16572562.42</v>
      </c>
      <c r="F60" s="454">
        <v>16572562.42</v>
      </c>
    </row>
    <row r="61" ht="15.75" customHeight="1" spans="1:12">
      <c r="A61" s="455" t="s">
        <v>70</v>
      </c>
      <c r="B61" s="456">
        <v>4961029221</v>
      </c>
      <c r="C61" s="457">
        <v>5260286811.91</v>
      </c>
      <c r="D61" s="458">
        <v>3146431928.43</v>
      </c>
      <c r="E61" s="458">
        <v>648938182.32</v>
      </c>
      <c r="F61" s="459">
        <v>510102041.03</v>
      </c>
      <c r="J61" s="45"/>
      <c r="L61" s="45"/>
    </row>
    <row r="62" ht="15.75" customHeight="1" spans="1:12">
      <c r="A62" s="424" t="s">
        <v>71</v>
      </c>
      <c r="B62" s="414">
        <f>SUM(B63:B65)</f>
        <v>911590656</v>
      </c>
      <c r="C62" s="414">
        <f>SUM(C63:C65)</f>
        <v>1003874112.03</v>
      </c>
      <c r="D62" s="414">
        <f>SUM(D63:D65)</f>
        <v>429802256.56</v>
      </c>
      <c r="E62" s="414">
        <f>SUM(E63:E65)</f>
        <v>58006374.69</v>
      </c>
      <c r="F62" s="414">
        <f>SUM(F63:F65)</f>
        <v>55166677.86</v>
      </c>
      <c r="J62" s="45"/>
      <c r="L62" s="45"/>
    </row>
    <row r="63" ht="15.75" customHeight="1" spans="1:12">
      <c r="A63" s="423" t="s">
        <v>72</v>
      </c>
      <c r="B63" s="460">
        <v>719848899</v>
      </c>
      <c r="C63" s="448">
        <v>812709355.03</v>
      </c>
      <c r="D63" s="453">
        <v>254536593.91</v>
      </c>
      <c r="E63" s="453">
        <v>32090151.64</v>
      </c>
      <c r="F63" s="453">
        <v>29379645.19</v>
      </c>
      <c r="J63" s="45"/>
      <c r="L63" s="45"/>
    </row>
    <row r="64" ht="15.75" customHeight="1" spans="1:12">
      <c r="A64" s="413" t="s">
        <v>73</v>
      </c>
      <c r="B64" s="451">
        <v>73522936</v>
      </c>
      <c r="C64" s="452">
        <v>73522936</v>
      </c>
      <c r="D64" s="453">
        <v>61858973.65</v>
      </c>
      <c r="E64" s="453">
        <v>7055787.81</v>
      </c>
      <c r="F64" s="453">
        <v>6926597.43</v>
      </c>
      <c r="J64" s="464"/>
      <c r="L64" s="464"/>
    </row>
    <row r="65" ht="15.75" customHeight="1" spans="1:6">
      <c r="A65" s="455" t="s">
        <v>74</v>
      </c>
      <c r="B65" s="465">
        <v>118218821</v>
      </c>
      <c r="C65" s="466">
        <v>117641821</v>
      </c>
      <c r="D65" s="467">
        <v>113406689</v>
      </c>
      <c r="E65" s="467">
        <v>18860435.24</v>
      </c>
      <c r="F65" s="467">
        <v>18860435.24</v>
      </c>
    </row>
    <row r="66" ht="15.75" customHeight="1" spans="1:6">
      <c r="A66" s="468" t="s">
        <v>75</v>
      </c>
      <c r="B66" s="469">
        <v>149762605</v>
      </c>
      <c r="C66" s="469">
        <v>148588605</v>
      </c>
      <c r="D66" s="470"/>
      <c r="E66" s="470"/>
      <c r="F66" s="470"/>
    </row>
    <row r="67" ht="15.75" customHeight="1" spans="1:6">
      <c r="A67" s="455" t="s">
        <v>76</v>
      </c>
      <c r="B67" s="414">
        <f>B68+B72</f>
        <v>1103252705</v>
      </c>
      <c r="C67" s="414">
        <f>C68+C72</f>
        <v>1092449705</v>
      </c>
      <c r="D67" s="414">
        <f>D68+D72</f>
        <v>540743796.86</v>
      </c>
      <c r="E67" s="414">
        <f>E68+E72</f>
        <v>228636891.65</v>
      </c>
      <c r="F67" s="414">
        <f>F68+F72</f>
        <v>191325713.1</v>
      </c>
    </row>
    <row r="68" ht="15.75" customHeight="1" spans="1:6">
      <c r="A68" s="424" t="s">
        <v>77</v>
      </c>
      <c r="B68" s="414">
        <f>SUM(B69:B71)</f>
        <v>964333854</v>
      </c>
      <c r="C68" s="414">
        <f>SUM(C69:C71)</f>
        <v>964753854</v>
      </c>
      <c r="D68" s="414">
        <f>SUM(D69:D71)</f>
        <v>527942942.86</v>
      </c>
      <c r="E68" s="263">
        <f>SUM(E69:E71)</f>
        <v>226503416.13</v>
      </c>
      <c r="F68" s="414">
        <f>SUM(F69:F71)</f>
        <v>190258975.34</v>
      </c>
    </row>
    <row r="69" ht="15.75" customHeight="1" spans="1:6">
      <c r="A69" s="423" t="s">
        <v>68</v>
      </c>
      <c r="B69" s="451">
        <v>476433352</v>
      </c>
      <c r="C69" s="306">
        <v>476853352</v>
      </c>
      <c r="D69" s="453">
        <v>78940107.73</v>
      </c>
      <c r="E69" s="453">
        <v>70186625.04</v>
      </c>
      <c r="F69" s="453">
        <v>35598978.18</v>
      </c>
    </row>
    <row r="70" ht="15.75" customHeight="1" spans="1:6">
      <c r="A70" s="413" t="s">
        <v>69</v>
      </c>
      <c r="B70" s="451">
        <v>19653000</v>
      </c>
      <c r="C70" s="471">
        <v>19653000</v>
      </c>
      <c r="D70" s="471">
        <v>19653000</v>
      </c>
      <c r="E70" s="453">
        <v>2825765.67</v>
      </c>
      <c r="F70" s="453">
        <v>1401340.98</v>
      </c>
    </row>
    <row r="71" ht="15.75" customHeight="1" spans="1:6">
      <c r="A71" s="455" t="s">
        <v>70</v>
      </c>
      <c r="B71" s="451">
        <v>468247502</v>
      </c>
      <c r="C71" s="471">
        <v>468247502</v>
      </c>
      <c r="D71" s="453">
        <v>429349835.13</v>
      </c>
      <c r="E71" s="453">
        <v>153491025.42</v>
      </c>
      <c r="F71" s="453">
        <v>153258656.18</v>
      </c>
    </row>
    <row r="72" ht="15.75" customHeight="1" spans="1:6">
      <c r="A72" s="424" t="s">
        <v>78</v>
      </c>
      <c r="B72" s="414">
        <f>SUM(B73:B74)</f>
        <v>138918851</v>
      </c>
      <c r="C72" s="414">
        <f>SUM(C73:C74)</f>
        <v>127695851</v>
      </c>
      <c r="D72" s="414">
        <f>SUM(D73:D74)</f>
        <v>12800854</v>
      </c>
      <c r="E72" s="414">
        <f>SUM(E73:E74)</f>
        <v>2133475.52</v>
      </c>
      <c r="F72" s="414">
        <f>SUM(F73:F74)</f>
        <v>1066737.76</v>
      </c>
    </row>
    <row r="73" ht="15.75" customHeight="1" spans="1:6">
      <c r="A73" s="423" t="s">
        <v>72</v>
      </c>
      <c r="B73" s="451">
        <v>126117997</v>
      </c>
      <c r="C73" s="472">
        <v>114894997</v>
      </c>
      <c r="D73" s="472">
        <v>0</v>
      </c>
      <c r="E73" s="453">
        <v>0</v>
      </c>
      <c r="F73" s="453">
        <v>0</v>
      </c>
    </row>
    <row r="74" ht="15.75" customHeight="1" spans="1:6">
      <c r="A74" s="413" t="s">
        <v>74</v>
      </c>
      <c r="B74" s="451">
        <v>12800854</v>
      </c>
      <c r="C74" s="471">
        <v>12800854</v>
      </c>
      <c r="D74" s="467">
        <v>12800854</v>
      </c>
      <c r="E74" s="453">
        <v>2133475.52</v>
      </c>
      <c r="F74" s="453">
        <v>1066737.76</v>
      </c>
    </row>
    <row r="75" ht="17.1" customHeight="1" spans="1:12">
      <c r="A75" s="424" t="s">
        <v>79</v>
      </c>
      <c r="B75" s="150">
        <f t="shared" ref="B75:F75" si="2">B76</f>
        <v>24278266</v>
      </c>
      <c r="C75" s="150">
        <f t="shared" si="2"/>
        <v>24278266</v>
      </c>
      <c r="D75" s="150">
        <f t="shared" si="2"/>
        <v>24278266</v>
      </c>
      <c r="E75" s="150">
        <f t="shared" si="2"/>
        <v>3500504.49</v>
      </c>
      <c r="F75" s="150">
        <f t="shared" si="2"/>
        <v>3500504.49</v>
      </c>
      <c r="L75" s="491"/>
    </row>
    <row r="76" ht="17.1" customHeight="1" spans="1:6">
      <c r="A76" s="413" t="s">
        <v>80</v>
      </c>
      <c r="B76" s="451">
        <v>24278266</v>
      </c>
      <c r="C76" s="452">
        <v>24278266</v>
      </c>
      <c r="D76" s="467">
        <v>24278266</v>
      </c>
      <c r="E76" s="467">
        <v>3500504.49</v>
      </c>
      <c r="F76" s="467">
        <v>3500504.49</v>
      </c>
    </row>
    <row r="77" ht="15.75" customHeight="1" spans="1:6">
      <c r="A77" s="424" t="s">
        <v>81</v>
      </c>
      <c r="B77" s="414">
        <f>B57+B67+B75</f>
        <v>11289121688</v>
      </c>
      <c r="C77" s="473">
        <f>C57+C67+C75</f>
        <v>11683880930.81</v>
      </c>
      <c r="D77" s="473">
        <f>D57+D67+D75</f>
        <v>6186555572.6</v>
      </c>
      <c r="E77" s="473">
        <f>E57+E67+E75</f>
        <v>1577373287.33</v>
      </c>
      <c r="F77" s="473">
        <f>F57+F67+F75</f>
        <v>1392728938.38</v>
      </c>
    </row>
    <row r="78" ht="15.75" customHeight="1" spans="1:6">
      <c r="A78" s="437" t="s">
        <v>82</v>
      </c>
      <c r="B78" s="474"/>
      <c r="C78" s="475"/>
      <c r="D78" s="476">
        <f>E48-D77</f>
        <v>-3949363494.17</v>
      </c>
      <c r="E78" s="411">
        <f>E52-E77</f>
        <v>659818791.1</v>
      </c>
      <c r="F78" s="263">
        <f>E50-F77</f>
        <v>844463140.05</v>
      </c>
    </row>
    <row r="79" ht="15.75" customHeight="1" spans="1:6">
      <c r="A79" s="477" t="s">
        <v>83</v>
      </c>
      <c r="B79" s="478">
        <f>B77</f>
        <v>11289121688</v>
      </c>
      <c r="C79" s="479">
        <f>C77</f>
        <v>11683880930.81</v>
      </c>
      <c r="D79" s="479">
        <f>SUM(D77:D78)</f>
        <v>2237192078.43</v>
      </c>
      <c r="E79" s="411">
        <f>E77+E78</f>
        <v>2237192078.43</v>
      </c>
      <c r="F79" s="411">
        <f>F77+F78</f>
        <v>2237192078.43</v>
      </c>
    </row>
    <row r="80" ht="15.75" customHeight="1" spans="1:6">
      <c r="A80" s="480" t="s">
        <v>84</v>
      </c>
      <c r="B80" s="481">
        <v>436140312</v>
      </c>
      <c r="C80" s="476">
        <v>436030312</v>
      </c>
      <c r="D80" s="482"/>
      <c r="E80" s="483"/>
      <c r="F80" s="484"/>
    </row>
    <row r="81" ht="15.75" customHeight="1" spans="1:6">
      <c r="A81" s="485" t="s">
        <v>85</v>
      </c>
      <c r="B81" s="150">
        <f>B79+B80</f>
        <v>11725262000</v>
      </c>
      <c r="C81" s="150">
        <f>C79+C80</f>
        <v>12119911242.81</v>
      </c>
      <c r="D81" s="486"/>
      <c r="E81" s="487"/>
      <c r="F81" s="488"/>
    </row>
    <row r="82" customHeight="1" spans="2:4">
      <c r="B82" s="489"/>
      <c r="C82" s="490"/>
      <c r="D82" s="489"/>
    </row>
    <row r="84" customHeight="1" spans="1:7">
      <c r="A84" s="41" t="s">
        <v>86</v>
      </c>
      <c r="B84" s="41" t="s">
        <v>87</v>
      </c>
      <c r="C84" s="41"/>
      <c r="D84" s="41"/>
      <c r="E84" s="41" t="s">
        <v>88</v>
      </c>
      <c r="F84" s="41"/>
      <c r="G84" s="396"/>
    </row>
    <row r="85" customHeight="1" spans="1:7">
      <c r="A85" s="42" t="s">
        <v>89</v>
      </c>
      <c r="B85" s="42" t="s">
        <v>90</v>
      </c>
      <c r="C85" s="42"/>
      <c r="D85" s="42"/>
      <c r="E85" s="42" t="s">
        <v>91</v>
      </c>
      <c r="F85" s="42"/>
      <c r="G85" s="397"/>
    </row>
    <row r="86" customHeight="1" spans="2:2">
      <c r="B86" s="45"/>
    </row>
    <row r="87" customHeight="1" spans="2:7">
      <c r="B87" s="41" t="s">
        <v>92</v>
      </c>
      <c r="C87" s="41"/>
      <c r="D87" s="41"/>
      <c r="E87" s="41"/>
      <c r="F87" s="41"/>
      <c r="G87" s="41"/>
    </row>
    <row r="88" customHeight="1" spans="2:7">
      <c r="B88" s="47" t="s">
        <v>93</v>
      </c>
      <c r="C88" s="47"/>
      <c r="D88" s="47"/>
      <c r="E88" s="47"/>
      <c r="F88" s="47"/>
      <c r="G88" s="47"/>
    </row>
    <row r="89" customHeight="1" spans="2:7">
      <c r="B89" s="42" t="s">
        <v>94</v>
      </c>
      <c r="C89" s="42"/>
      <c r="D89" s="42"/>
      <c r="E89" s="42"/>
      <c r="F89" s="42"/>
      <c r="G89" s="42"/>
    </row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</sheetData>
  <sheetProtection selectLockedCells="1" selectUnlockedCells="1"/>
  <mergeCells count="17">
    <mergeCell ref="A1:F1"/>
    <mergeCell ref="A2:F2"/>
    <mergeCell ref="A3:F3"/>
    <mergeCell ref="B4:C4"/>
    <mergeCell ref="D4:E4"/>
    <mergeCell ref="B55:C55"/>
    <mergeCell ref="D55:F55"/>
    <mergeCell ref="B84:D84"/>
    <mergeCell ref="E84:F84"/>
    <mergeCell ref="B85:D85"/>
    <mergeCell ref="E85:F85"/>
    <mergeCell ref="B87:D87"/>
    <mergeCell ref="E87:G87"/>
    <mergeCell ref="B88:D88"/>
    <mergeCell ref="E88:G88"/>
    <mergeCell ref="B89:D89"/>
    <mergeCell ref="E89:G89"/>
  </mergeCells>
  <printOptions horizontalCentered="1"/>
  <pageMargins left="0.31496062992126" right="0.31496062992126" top="0.196850393700787" bottom="0.196850393700787" header="0.511811023622047" footer="0.511811023622047"/>
  <pageSetup paperSize="9" scale="66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workbookViewId="0">
      <selection activeCell="E35" sqref="E35"/>
    </sheetView>
  </sheetViews>
  <sheetFormatPr defaultColWidth="9" defaultRowHeight="12.75"/>
  <cols>
    <col min="1" max="1" width="4.28571428571429" customWidth="1"/>
    <col min="2" max="2" width="30.7142857142857" style="276" customWidth="1"/>
    <col min="3" max="3" width="16.7142857142857" style="277" customWidth="1"/>
    <col min="4" max="4" width="16.7142857142857" style="278" customWidth="1"/>
    <col min="5" max="5" width="16" style="278" customWidth="1"/>
    <col min="6" max="6" width="16.5714285714286" style="278" customWidth="1"/>
    <col min="7" max="7" width="16" style="278" customWidth="1"/>
    <col min="8" max="8" width="16.8571428571429" style="278" customWidth="1"/>
    <col min="9" max="9" width="15.8571428571429" style="278" customWidth="1"/>
    <col min="10" max="10" width="3.71428571428571" customWidth="1"/>
    <col min="11" max="11" width="19"/>
    <col min="12" max="12" width="19.7142857142857" customWidth="1"/>
  </cols>
  <sheetData>
    <row r="1" ht="17.25" customHeight="1" spans="1:9">
      <c r="A1" s="279" t="s">
        <v>95</v>
      </c>
      <c r="B1" s="280"/>
      <c r="C1" s="280"/>
      <c r="D1" s="280"/>
      <c r="E1" s="280"/>
      <c r="F1" s="280"/>
      <c r="G1" s="280"/>
      <c r="H1" s="280"/>
      <c r="I1" s="355"/>
    </row>
    <row r="2" ht="21" customHeight="1" spans="1:9">
      <c r="A2" s="244" t="s">
        <v>96</v>
      </c>
      <c r="B2" s="244"/>
      <c r="C2" s="281" t="s">
        <v>97</v>
      </c>
      <c r="D2" s="281"/>
      <c r="E2" s="281" t="s">
        <v>98</v>
      </c>
      <c r="F2" s="281"/>
      <c r="G2" s="281" t="s">
        <v>99</v>
      </c>
      <c r="H2" s="281"/>
      <c r="I2" s="281" t="s">
        <v>100</v>
      </c>
    </row>
    <row r="3" ht="28.5" customHeight="1" spans="1:9">
      <c r="A3" s="282" t="s">
        <v>101</v>
      </c>
      <c r="B3" s="283"/>
      <c r="C3" s="284" t="s">
        <v>102</v>
      </c>
      <c r="D3" s="281" t="s">
        <v>103</v>
      </c>
      <c r="E3" s="281" t="s">
        <v>10</v>
      </c>
      <c r="F3" s="281" t="s">
        <v>11</v>
      </c>
      <c r="G3" s="281" t="s">
        <v>10</v>
      </c>
      <c r="H3" s="281" t="s">
        <v>11</v>
      </c>
      <c r="I3" s="281" t="s">
        <v>104</v>
      </c>
    </row>
    <row r="4" ht="0.75" customHeight="1" spans="1:9">
      <c r="A4" s="285"/>
      <c r="B4" s="286"/>
      <c r="C4" s="287"/>
      <c r="I4" s="356"/>
    </row>
    <row r="5" hidden="1" customHeight="1" spans="1:9">
      <c r="A5" s="285"/>
      <c r="B5" s="286"/>
      <c r="C5" s="287"/>
      <c r="I5" s="356"/>
    </row>
    <row r="6" hidden="1" customHeight="1" spans="1:9">
      <c r="A6" s="285"/>
      <c r="B6" s="286"/>
      <c r="C6" s="287"/>
      <c r="I6" s="356"/>
    </row>
    <row r="7" hidden="1" customHeight="1" spans="1:9">
      <c r="A7" s="285"/>
      <c r="B7" s="286"/>
      <c r="C7" s="287"/>
      <c r="I7" s="356"/>
    </row>
    <row r="8" ht="26.25" customHeight="1" spans="1:11">
      <c r="A8" s="288" t="s">
        <v>105</v>
      </c>
      <c r="B8" s="289"/>
      <c r="C8" s="290">
        <f t="shared" ref="C8:I8" si="0">C9+C12+C22+C26+C28+C37+C39+C46+C50+C60+C65+C68+C73+C76+C80+C82+C84+C86+C88+C91+C96</f>
        <v>10185868983</v>
      </c>
      <c r="D8" s="290">
        <f t="shared" si="0"/>
        <v>10591431225.81</v>
      </c>
      <c r="E8" s="290">
        <f t="shared" si="0"/>
        <v>5645811775.74</v>
      </c>
      <c r="F8" s="290">
        <f t="shared" si="0"/>
        <v>5645811775.74</v>
      </c>
      <c r="G8" s="290">
        <f t="shared" si="0"/>
        <v>1348736395.68</v>
      </c>
      <c r="H8" s="290">
        <f t="shared" si="0"/>
        <v>1348736395.68</v>
      </c>
      <c r="I8" s="290">
        <f t="shared" si="0"/>
        <v>4360848118.07</v>
      </c>
      <c r="J8" s="357"/>
      <c r="K8" s="107"/>
    </row>
    <row r="9" ht="15.75" spans="1:11">
      <c r="A9" s="291" t="s">
        <v>106</v>
      </c>
      <c r="B9" s="292" t="s">
        <v>107</v>
      </c>
      <c r="C9" s="293">
        <f t="shared" ref="C9:I9" si="1">SUM(C10:C11)</f>
        <v>203137420</v>
      </c>
      <c r="D9" s="293">
        <f t="shared" si="1"/>
        <v>203137420</v>
      </c>
      <c r="E9" s="293">
        <f t="shared" si="1"/>
        <v>51391915.09</v>
      </c>
      <c r="F9" s="293">
        <f t="shared" si="1"/>
        <v>51391915.09</v>
      </c>
      <c r="G9" s="293">
        <f t="shared" si="1"/>
        <v>31019554.15</v>
      </c>
      <c r="H9" s="293">
        <f t="shared" si="1"/>
        <v>31019554.15</v>
      </c>
      <c r="I9" s="323">
        <f t="shared" si="1"/>
        <v>20372360.94</v>
      </c>
      <c r="J9" s="357"/>
      <c r="K9" s="107"/>
    </row>
    <row r="10" spans="1:11">
      <c r="A10" s="294">
        <v>31</v>
      </c>
      <c r="B10" s="295" t="s">
        <v>108</v>
      </c>
      <c r="C10" s="296">
        <v>203136420</v>
      </c>
      <c r="D10" s="296">
        <v>203136420</v>
      </c>
      <c r="E10" s="297">
        <v>51391915.09</v>
      </c>
      <c r="F10" s="297">
        <v>51391915.09</v>
      </c>
      <c r="G10" s="297">
        <v>31019554.15</v>
      </c>
      <c r="H10" s="297">
        <v>31019554.15</v>
      </c>
      <c r="I10" s="324">
        <f>F10-H10</f>
        <v>20372360.94</v>
      </c>
      <c r="J10" s="357"/>
      <c r="K10" s="107"/>
    </row>
    <row r="11" spans="1:11">
      <c r="A11" s="298">
        <v>272</v>
      </c>
      <c r="B11" s="299" t="s">
        <v>109</v>
      </c>
      <c r="C11" s="300">
        <v>1000</v>
      </c>
      <c r="D11" s="300">
        <v>1000</v>
      </c>
      <c r="E11" s="301">
        <v>0</v>
      </c>
      <c r="F11" s="301">
        <v>0</v>
      </c>
      <c r="G11" s="301">
        <v>0</v>
      </c>
      <c r="H11" s="301">
        <v>0</v>
      </c>
      <c r="I11" s="358">
        <f>F11-H11</f>
        <v>0</v>
      </c>
      <c r="J11" s="357"/>
      <c r="K11" s="107"/>
    </row>
    <row r="12" ht="15.75" spans="1:11">
      <c r="A12" s="302" t="s">
        <v>110</v>
      </c>
      <c r="B12" s="303" t="s">
        <v>111</v>
      </c>
      <c r="C12" s="290">
        <f t="shared" ref="C12:I12" si="2">SUM(C13:C21)</f>
        <v>653457230</v>
      </c>
      <c r="D12" s="304">
        <f t="shared" si="2"/>
        <v>645060904.52</v>
      </c>
      <c r="E12" s="293">
        <f t="shared" si="2"/>
        <v>218179576.54</v>
      </c>
      <c r="F12" s="305">
        <f t="shared" si="2"/>
        <v>218179576.54</v>
      </c>
      <c r="G12" s="304">
        <f t="shared" si="2"/>
        <v>77666612.65</v>
      </c>
      <c r="H12" s="306">
        <f t="shared" si="2"/>
        <v>77666612.65</v>
      </c>
      <c r="I12" s="293">
        <f t="shared" si="2"/>
        <v>140512963.89</v>
      </c>
      <c r="J12" s="357"/>
      <c r="K12" s="107"/>
    </row>
    <row r="13" spans="1:11">
      <c r="A13" s="307">
        <v>121</v>
      </c>
      <c r="B13" s="308" t="s">
        <v>112</v>
      </c>
      <c r="C13" s="309">
        <v>6471788</v>
      </c>
      <c r="D13" s="310">
        <v>6471788</v>
      </c>
      <c r="E13" s="311">
        <v>1015173.11</v>
      </c>
      <c r="F13" s="312">
        <v>1015173.11</v>
      </c>
      <c r="G13" s="313">
        <v>1014786.07</v>
      </c>
      <c r="H13" s="311">
        <v>1014786.07</v>
      </c>
      <c r="I13" s="297">
        <f t="shared" ref="I13:I21" si="3">F13-H13</f>
        <v>387.040000000037</v>
      </c>
      <c r="J13" s="357"/>
      <c r="K13" s="107"/>
    </row>
    <row r="14" spans="1:11">
      <c r="A14" s="307">
        <v>122</v>
      </c>
      <c r="B14" s="308" t="s">
        <v>113</v>
      </c>
      <c r="C14" s="309">
        <v>406368440</v>
      </c>
      <c r="D14" s="310">
        <v>405954239.16</v>
      </c>
      <c r="E14" s="311">
        <v>109475797.57</v>
      </c>
      <c r="F14" s="312">
        <v>109475797.57</v>
      </c>
      <c r="G14" s="313">
        <v>45124266.98</v>
      </c>
      <c r="H14" s="311">
        <v>45124266.98</v>
      </c>
      <c r="I14" s="297">
        <f t="shared" si="3"/>
        <v>64351530.59</v>
      </c>
      <c r="J14" s="357"/>
      <c r="K14" s="107"/>
    </row>
    <row r="15" spans="1:11">
      <c r="A15" s="307">
        <v>123</v>
      </c>
      <c r="B15" s="308" t="s">
        <v>114</v>
      </c>
      <c r="C15" s="309">
        <v>22370343</v>
      </c>
      <c r="D15" s="310">
        <v>11673043</v>
      </c>
      <c r="E15" s="311">
        <v>3509561.92</v>
      </c>
      <c r="F15" s="312">
        <v>3509561.92</v>
      </c>
      <c r="G15" s="313">
        <v>1059581.35</v>
      </c>
      <c r="H15" s="311">
        <v>1059581.35</v>
      </c>
      <c r="I15" s="297">
        <f t="shared" si="3"/>
        <v>2449980.57</v>
      </c>
      <c r="J15" s="357"/>
      <c r="K15" s="107"/>
    </row>
    <row r="16" spans="1:11">
      <c r="A16" s="307">
        <v>124</v>
      </c>
      <c r="B16" s="308" t="s">
        <v>115</v>
      </c>
      <c r="C16" s="309">
        <v>7464227</v>
      </c>
      <c r="D16" s="310">
        <v>7464227</v>
      </c>
      <c r="E16" s="311">
        <v>1231595.96</v>
      </c>
      <c r="F16" s="312">
        <v>1231595.96</v>
      </c>
      <c r="G16" s="313">
        <v>1155053.64</v>
      </c>
      <c r="H16" s="311">
        <v>1155053.64</v>
      </c>
      <c r="I16" s="297">
        <f t="shared" si="3"/>
        <v>76542.3199999998</v>
      </c>
      <c r="J16" s="357"/>
      <c r="K16" s="107"/>
    </row>
    <row r="17" spans="1:11">
      <c r="A17" s="307">
        <v>126</v>
      </c>
      <c r="B17" s="308" t="s">
        <v>116</v>
      </c>
      <c r="C17" s="309">
        <v>34039005</v>
      </c>
      <c r="D17" s="310">
        <v>35369216.36</v>
      </c>
      <c r="E17" s="311">
        <v>10935513.22</v>
      </c>
      <c r="F17" s="312">
        <v>10935513.22</v>
      </c>
      <c r="G17" s="313">
        <v>1731976.88</v>
      </c>
      <c r="H17" s="311">
        <v>1731976.88</v>
      </c>
      <c r="I17" s="297">
        <f t="shared" si="3"/>
        <v>9203536.34</v>
      </c>
      <c r="J17" s="357"/>
      <c r="K17" s="107"/>
    </row>
    <row r="18" spans="1:11">
      <c r="A18" s="307">
        <v>128</v>
      </c>
      <c r="B18" s="308" t="s">
        <v>117</v>
      </c>
      <c r="C18" s="309">
        <v>8262000</v>
      </c>
      <c r="D18" s="310">
        <v>8262000</v>
      </c>
      <c r="E18" s="314">
        <v>478180</v>
      </c>
      <c r="F18" s="315">
        <v>478180</v>
      </c>
      <c r="G18" s="73">
        <v>75180</v>
      </c>
      <c r="H18" s="314">
        <v>75180</v>
      </c>
      <c r="I18" s="297">
        <f t="shared" si="3"/>
        <v>403000</v>
      </c>
      <c r="J18" s="357"/>
      <c r="K18" s="107"/>
    </row>
    <row r="19" spans="1:11">
      <c r="A19" s="307">
        <v>129</v>
      </c>
      <c r="B19" s="308" t="s">
        <v>118</v>
      </c>
      <c r="C19" s="309">
        <v>77414826</v>
      </c>
      <c r="D19" s="73">
        <v>77414826</v>
      </c>
      <c r="E19" s="314">
        <v>24311433.25</v>
      </c>
      <c r="F19" s="315">
        <v>24311433.25</v>
      </c>
      <c r="G19" s="73">
        <v>16624078.21</v>
      </c>
      <c r="H19" s="314">
        <v>16624078.21</v>
      </c>
      <c r="I19" s="297">
        <f t="shared" si="3"/>
        <v>7687355.04</v>
      </c>
      <c r="J19" s="357"/>
      <c r="K19" s="107"/>
    </row>
    <row r="20" spans="1:11">
      <c r="A20" s="307">
        <v>131</v>
      </c>
      <c r="B20" s="308" t="s">
        <v>119</v>
      </c>
      <c r="C20" s="309">
        <v>43776689</v>
      </c>
      <c r="D20" s="316">
        <v>43776689</v>
      </c>
      <c r="E20" s="311">
        <v>24680891.09</v>
      </c>
      <c r="F20" s="312">
        <v>24680891.09</v>
      </c>
      <c r="G20" s="313">
        <v>2179957.57</v>
      </c>
      <c r="H20" s="311">
        <v>2179957.57</v>
      </c>
      <c r="I20" s="297">
        <f t="shared" si="3"/>
        <v>22500933.52</v>
      </c>
      <c r="J20" s="357"/>
      <c r="K20" s="107"/>
    </row>
    <row r="21" spans="1:11">
      <c r="A21" s="317"/>
      <c r="B21" s="318" t="s">
        <v>120</v>
      </c>
      <c r="C21" s="319">
        <v>47289912</v>
      </c>
      <c r="D21" s="320">
        <v>48674876</v>
      </c>
      <c r="E21" s="321">
        <v>42541430.42</v>
      </c>
      <c r="F21" s="275">
        <v>42541430.42</v>
      </c>
      <c r="G21" s="301">
        <v>8701731.95</v>
      </c>
      <c r="H21" s="301">
        <v>8701731.95</v>
      </c>
      <c r="I21" s="297">
        <f t="shared" si="3"/>
        <v>33839698.47</v>
      </c>
      <c r="J21" s="357"/>
      <c r="K21" s="107"/>
    </row>
    <row r="22" ht="15.75" spans="1:11">
      <c r="A22" s="291" t="s">
        <v>121</v>
      </c>
      <c r="B22" s="322" t="s">
        <v>122</v>
      </c>
      <c r="C22" s="290">
        <f t="shared" ref="C22:I22" si="4">SUM(C23:C25)</f>
        <v>157557623</v>
      </c>
      <c r="D22" s="323">
        <f t="shared" si="4"/>
        <v>157557623</v>
      </c>
      <c r="E22" s="293">
        <f t="shared" si="4"/>
        <v>39846597.68</v>
      </c>
      <c r="F22" s="293">
        <f t="shared" si="4"/>
        <v>39846597.68</v>
      </c>
      <c r="G22" s="293">
        <f t="shared" si="4"/>
        <v>22278296.61</v>
      </c>
      <c r="H22" s="293">
        <f t="shared" si="4"/>
        <v>22278296.61</v>
      </c>
      <c r="I22" s="293">
        <f t="shared" si="4"/>
        <v>17568301.07</v>
      </c>
      <c r="J22" s="357"/>
      <c r="K22" s="107"/>
    </row>
    <row r="23" spans="1:11">
      <c r="A23" s="307">
        <v>122</v>
      </c>
      <c r="B23" s="308" t="s">
        <v>113</v>
      </c>
      <c r="C23" s="309">
        <v>125643332</v>
      </c>
      <c r="D23" s="324">
        <v>125643332</v>
      </c>
      <c r="E23" s="325">
        <v>19326949.38</v>
      </c>
      <c r="F23" s="325">
        <v>19326949.38</v>
      </c>
      <c r="G23" s="325">
        <v>17842671.67</v>
      </c>
      <c r="H23" s="297">
        <v>17842671.67</v>
      </c>
      <c r="I23" s="297">
        <f>F23-H23</f>
        <v>1484277.71</v>
      </c>
      <c r="J23" s="357"/>
      <c r="K23" s="107"/>
    </row>
    <row r="24" spans="1:11">
      <c r="A24" s="307">
        <v>182</v>
      </c>
      <c r="B24" s="308" t="s">
        <v>123</v>
      </c>
      <c r="C24" s="309">
        <v>5430000</v>
      </c>
      <c r="D24" s="324">
        <v>5430000</v>
      </c>
      <c r="E24" s="325">
        <v>1047471.95</v>
      </c>
      <c r="F24" s="325">
        <v>1047471.95</v>
      </c>
      <c r="G24" s="325">
        <v>254358.17</v>
      </c>
      <c r="H24" s="297">
        <v>254358.17</v>
      </c>
      <c r="I24" s="297">
        <f>F24-H24</f>
        <v>793113.78</v>
      </c>
      <c r="J24" s="357"/>
      <c r="K24" s="107"/>
    </row>
    <row r="25" spans="1:11">
      <c r="A25" s="317"/>
      <c r="B25" s="318" t="s">
        <v>120</v>
      </c>
      <c r="C25" s="300">
        <v>26484291</v>
      </c>
      <c r="D25" s="326">
        <v>26484291</v>
      </c>
      <c r="E25" s="327">
        <v>19472176.35</v>
      </c>
      <c r="F25" s="327">
        <v>19472176.35</v>
      </c>
      <c r="G25" s="327">
        <v>4181266.77</v>
      </c>
      <c r="H25" s="327">
        <v>4181266.77</v>
      </c>
      <c r="I25" s="297">
        <f>F25-H25</f>
        <v>15290909.58</v>
      </c>
      <c r="J25" s="357"/>
      <c r="K25" s="107"/>
    </row>
    <row r="26" ht="15.75" spans="1:11">
      <c r="A26" s="291" t="s">
        <v>124</v>
      </c>
      <c r="B26" s="322" t="s">
        <v>125</v>
      </c>
      <c r="C26" s="328">
        <f t="shared" ref="C26:I26" si="5">C27</f>
        <v>44146</v>
      </c>
      <c r="D26" s="293">
        <f t="shared" si="5"/>
        <v>44146</v>
      </c>
      <c r="E26" s="293">
        <f t="shared" si="5"/>
        <v>0</v>
      </c>
      <c r="F26" s="293">
        <f t="shared" si="5"/>
        <v>0</v>
      </c>
      <c r="G26" s="293">
        <f t="shared" si="5"/>
        <v>0</v>
      </c>
      <c r="H26" s="293">
        <f t="shared" si="5"/>
        <v>0</v>
      </c>
      <c r="I26" s="293">
        <f t="shared" si="5"/>
        <v>0</v>
      </c>
      <c r="J26" s="359"/>
      <c r="K26" s="360"/>
    </row>
    <row r="27" spans="1:9">
      <c r="A27" s="329">
        <v>212</v>
      </c>
      <c r="B27" s="318" t="s">
        <v>126</v>
      </c>
      <c r="C27" s="330">
        <v>44146</v>
      </c>
      <c r="D27" s="331">
        <v>44146</v>
      </c>
      <c r="E27" s="301">
        <v>0</v>
      </c>
      <c r="F27" s="327">
        <v>0</v>
      </c>
      <c r="G27" s="325">
        <v>0</v>
      </c>
      <c r="H27" s="297">
        <v>0</v>
      </c>
      <c r="I27" s="297">
        <f>F27-H27</f>
        <v>0</v>
      </c>
    </row>
    <row r="28" ht="15.75" spans="1:9">
      <c r="A28" s="291" t="s">
        <v>127</v>
      </c>
      <c r="B28" s="322" t="s">
        <v>128</v>
      </c>
      <c r="C28" s="332">
        <f t="shared" ref="C28:I28" si="6">SUM(C29:C36)</f>
        <v>400086405</v>
      </c>
      <c r="D28" s="293">
        <f t="shared" si="6"/>
        <v>412099810.07</v>
      </c>
      <c r="E28" s="293">
        <f t="shared" si="6"/>
        <v>160599304.85</v>
      </c>
      <c r="F28" s="293">
        <f t="shared" si="6"/>
        <v>160599304.85</v>
      </c>
      <c r="G28" s="293">
        <f t="shared" si="6"/>
        <v>69112525.23</v>
      </c>
      <c r="H28" s="293">
        <f t="shared" si="6"/>
        <v>69112525.23</v>
      </c>
      <c r="I28" s="293">
        <f t="shared" si="6"/>
        <v>91486779.62</v>
      </c>
    </row>
    <row r="29" spans="1:9">
      <c r="A29" s="307">
        <v>241</v>
      </c>
      <c r="B29" s="308" t="s">
        <v>129</v>
      </c>
      <c r="C29" s="333">
        <v>9575000</v>
      </c>
      <c r="D29" s="311">
        <v>9575000</v>
      </c>
      <c r="E29" s="325">
        <v>29310.9</v>
      </c>
      <c r="F29" s="325">
        <v>29310.9</v>
      </c>
      <c r="G29" s="325">
        <v>107.3</v>
      </c>
      <c r="H29" s="297">
        <v>107.3</v>
      </c>
      <c r="I29" s="297">
        <f t="shared" ref="I29:I36" si="7">F29-H29</f>
        <v>29203.6</v>
      </c>
    </row>
    <row r="30" spans="1:9">
      <c r="A30" s="307">
        <v>242</v>
      </c>
      <c r="B30" s="308" t="s">
        <v>130</v>
      </c>
      <c r="C30" s="333">
        <v>0</v>
      </c>
      <c r="D30" s="311">
        <v>0</v>
      </c>
      <c r="E30" s="325">
        <v>0</v>
      </c>
      <c r="F30" s="325">
        <v>0</v>
      </c>
      <c r="G30" s="325">
        <v>0</v>
      </c>
      <c r="H30" s="297">
        <v>0</v>
      </c>
      <c r="I30" s="297">
        <f t="shared" si="7"/>
        <v>0</v>
      </c>
    </row>
    <row r="31" spans="1:9">
      <c r="A31" s="307">
        <v>243</v>
      </c>
      <c r="B31" s="308" t="s">
        <v>131</v>
      </c>
      <c r="C31" s="333">
        <v>36227500</v>
      </c>
      <c r="D31" s="311">
        <v>36227500</v>
      </c>
      <c r="E31" s="325">
        <v>9899659.84</v>
      </c>
      <c r="F31" s="325">
        <v>9899659.84</v>
      </c>
      <c r="G31" s="325">
        <v>4250760.92</v>
      </c>
      <c r="H31" s="297">
        <v>4250760.92</v>
      </c>
      <c r="I31" s="297">
        <f t="shared" si="7"/>
        <v>5648898.92</v>
      </c>
    </row>
    <row r="32" spans="1:9">
      <c r="A32" s="307">
        <v>244</v>
      </c>
      <c r="B32" s="308" t="s">
        <v>132</v>
      </c>
      <c r="C32" s="333">
        <v>2370000</v>
      </c>
      <c r="D32" s="311">
        <v>2370000</v>
      </c>
      <c r="E32" s="325">
        <v>1684442.28</v>
      </c>
      <c r="F32" s="325">
        <v>1684442.28</v>
      </c>
      <c r="G32" s="325">
        <v>463731.21</v>
      </c>
      <c r="H32" s="297">
        <v>463731.21</v>
      </c>
      <c r="I32" s="297">
        <f t="shared" si="7"/>
        <v>1220711.07</v>
      </c>
    </row>
    <row r="33" spans="1:9">
      <c r="A33" s="307">
        <v>245</v>
      </c>
      <c r="B33" s="334" t="s">
        <v>133</v>
      </c>
      <c r="C33" s="333">
        <v>225293518</v>
      </c>
      <c r="D33" s="311">
        <v>235294391.92</v>
      </c>
      <c r="E33" s="325">
        <v>78591017.96</v>
      </c>
      <c r="F33" s="325">
        <v>78591017.96</v>
      </c>
      <c r="G33" s="325">
        <v>45068548.71</v>
      </c>
      <c r="H33" s="297">
        <v>45068548.71</v>
      </c>
      <c r="I33" s="297">
        <f t="shared" si="7"/>
        <v>33522469.25</v>
      </c>
    </row>
    <row r="34" spans="1:9">
      <c r="A34" s="307">
        <v>246</v>
      </c>
      <c r="B34" s="308" t="s">
        <v>134</v>
      </c>
      <c r="C34" s="333">
        <v>32000000</v>
      </c>
      <c r="D34" s="311">
        <v>32000000</v>
      </c>
      <c r="E34" s="325">
        <v>31000000</v>
      </c>
      <c r="F34" s="325">
        <v>31000000</v>
      </c>
      <c r="G34" s="325">
        <v>5058664.94</v>
      </c>
      <c r="H34" s="297">
        <v>5058664.94</v>
      </c>
      <c r="I34" s="297">
        <f t="shared" si="7"/>
        <v>25941335.06</v>
      </c>
    </row>
    <row r="35" spans="1:9">
      <c r="A35" s="307">
        <v>122</v>
      </c>
      <c r="B35" s="308" t="s">
        <v>113</v>
      </c>
      <c r="C35" s="333">
        <v>55772094</v>
      </c>
      <c r="D35" s="311">
        <v>57784625.15</v>
      </c>
      <c r="E35" s="325">
        <v>17977522.54</v>
      </c>
      <c r="F35" s="325">
        <v>17977522.54</v>
      </c>
      <c r="G35" s="325">
        <v>8987686.22</v>
      </c>
      <c r="H35" s="297">
        <v>8987686.22</v>
      </c>
      <c r="I35" s="297">
        <f t="shared" si="7"/>
        <v>8989836.32</v>
      </c>
    </row>
    <row r="36" spans="1:9">
      <c r="A36" s="329"/>
      <c r="B36" s="318" t="s">
        <v>120</v>
      </c>
      <c r="C36" s="333">
        <v>38848293</v>
      </c>
      <c r="D36" s="331">
        <v>38848293</v>
      </c>
      <c r="E36" s="325">
        <v>21417351.33</v>
      </c>
      <c r="F36" s="325">
        <v>21417351.33</v>
      </c>
      <c r="G36" s="325">
        <v>5283025.93</v>
      </c>
      <c r="H36" s="301">
        <v>5283025.93</v>
      </c>
      <c r="I36" s="301">
        <f t="shared" si="7"/>
        <v>16134325.4</v>
      </c>
    </row>
    <row r="37" ht="15.75" spans="1:9">
      <c r="A37" s="291" t="s">
        <v>135</v>
      </c>
      <c r="B37" s="322" t="s">
        <v>136</v>
      </c>
      <c r="C37" s="290">
        <f t="shared" ref="C37:I37" si="8">C38</f>
        <v>1454335349</v>
      </c>
      <c r="D37" s="293">
        <f t="shared" si="8"/>
        <v>1456395349</v>
      </c>
      <c r="E37" s="293">
        <f t="shared" si="8"/>
        <v>1405746784.52</v>
      </c>
      <c r="F37" s="293">
        <f t="shared" si="8"/>
        <v>1405746784.52</v>
      </c>
      <c r="G37" s="293">
        <f t="shared" si="8"/>
        <v>212963929.4</v>
      </c>
      <c r="H37" s="293">
        <f t="shared" si="8"/>
        <v>212963929.4</v>
      </c>
      <c r="I37" s="323">
        <f t="shared" si="8"/>
        <v>1192782855.12</v>
      </c>
    </row>
    <row r="38" spans="1:11">
      <c r="A38" s="329">
        <v>272</v>
      </c>
      <c r="B38" s="308" t="s">
        <v>109</v>
      </c>
      <c r="C38" s="331">
        <v>1454335349</v>
      </c>
      <c r="D38" s="331">
        <v>1456395349</v>
      </c>
      <c r="E38" s="301">
        <v>1405746784.52</v>
      </c>
      <c r="F38" s="335">
        <v>1405746784.52</v>
      </c>
      <c r="G38" s="301">
        <v>212963929.4</v>
      </c>
      <c r="H38" s="335">
        <v>212963929.4</v>
      </c>
      <c r="I38" s="324">
        <f t="shared" ref="I38:I42" si="9">F38-H38</f>
        <v>1192782855.12</v>
      </c>
      <c r="K38" s="35"/>
    </row>
    <row r="39" ht="15.75" spans="1:9">
      <c r="A39" s="291" t="s">
        <v>137</v>
      </c>
      <c r="B39" s="322" t="s">
        <v>138</v>
      </c>
      <c r="C39" s="328">
        <f t="shared" ref="C39:I39" si="10">SUM(C40:C45)</f>
        <v>2251270763</v>
      </c>
      <c r="D39" s="293">
        <f t="shared" si="10"/>
        <v>2493267721.8</v>
      </c>
      <c r="E39" s="293">
        <f t="shared" si="10"/>
        <v>1005230022.76</v>
      </c>
      <c r="F39" s="293">
        <f t="shared" si="10"/>
        <v>1005230022.76</v>
      </c>
      <c r="G39" s="293">
        <f t="shared" si="10"/>
        <v>290996008.69</v>
      </c>
      <c r="H39" s="293">
        <f t="shared" si="10"/>
        <v>290996008.69</v>
      </c>
      <c r="I39" s="323">
        <f t="shared" si="10"/>
        <v>722742464.57</v>
      </c>
    </row>
    <row r="40" spans="1:9">
      <c r="A40" s="307">
        <v>301</v>
      </c>
      <c r="B40" s="308" t="s">
        <v>139</v>
      </c>
      <c r="C40" s="333">
        <v>440578744</v>
      </c>
      <c r="D40" s="311">
        <v>517367257.1</v>
      </c>
      <c r="E40" s="325">
        <v>89057434.04</v>
      </c>
      <c r="F40" s="325">
        <v>89057434.04</v>
      </c>
      <c r="G40" s="325">
        <v>59258877</v>
      </c>
      <c r="H40" s="297">
        <v>59258877</v>
      </c>
      <c r="I40" s="324">
        <f t="shared" si="9"/>
        <v>29798557.04</v>
      </c>
    </row>
    <row r="41" spans="1:9">
      <c r="A41" s="307">
        <v>302</v>
      </c>
      <c r="B41" s="308" t="s">
        <v>140</v>
      </c>
      <c r="C41" s="333">
        <v>1184118582</v>
      </c>
      <c r="D41" s="311">
        <v>1304078905.96</v>
      </c>
      <c r="E41" s="325">
        <v>595839037.24</v>
      </c>
      <c r="F41" s="325">
        <v>595839037.24</v>
      </c>
      <c r="G41" s="325">
        <v>155907082.44</v>
      </c>
      <c r="H41" s="297">
        <v>155907082.44</v>
      </c>
      <c r="I41" s="324">
        <f t="shared" si="9"/>
        <v>439931954.8</v>
      </c>
    </row>
    <row r="42" spans="1:9">
      <c r="A42" s="307">
        <v>303</v>
      </c>
      <c r="B42" s="308" t="s">
        <v>141</v>
      </c>
      <c r="C42" s="333">
        <v>34560768</v>
      </c>
      <c r="D42" s="311">
        <v>57928612.9</v>
      </c>
      <c r="E42" s="325">
        <v>1777897.5</v>
      </c>
      <c r="F42" s="325">
        <v>1777897.5</v>
      </c>
      <c r="G42" s="325">
        <v>361586.47</v>
      </c>
      <c r="H42" s="297">
        <v>361586.47</v>
      </c>
      <c r="I42" s="324">
        <f t="shared" si="9"/>
        <v>1416311.03</v>
      </c>
    </row>
    <row r="43" spans="1:9">
      <c r="A43" s="307">
        <v>305</v>
      </c>
      <c r="B43" s="308" t="s">
        <v>142</v>
      </c>
      <c r="C43" s="333">
        <v>75496661</v>
      </c>
      <c r="D43" s="311">
        <v>85188371</v>
      </c>
      <c r="E43" s="325">
        <v>15497971.25</v>
      </c>
      <c r="F43" s="325">
        <v>15497971.25</v>
      </c>
      <c r="G43" s="325">
        <v>8508450.5</v>
      </c>
      <c r="H43" s="297">
        <v>8508450.5</v>
      </c>
      <c r="I43" s="324">
        <v>15497971.25</v>
      </c>
    </row>
    <row r="44" spans="1:9">
      <c r="A44" s="307">
        <v>122</v>
      </c>
      <c r="B44" s="308" t="s">
        <v>113</v>
      </c>
      <c r="C44" s="333">
        <v>322698943</v>
      </c>
      <c r="D44" s="311">
        <v>323202301.88</v>
      </c>
      <c r="E44" s="325">
        <v>135787733.6</v>
      </c>
      <c r="F44" s="325">
        <v>135787733.6</v>
      </c>
      <c r="G44" s="325">
        <v>32125657.01</v>
      </c>
      <c r="H44" s="297">
        <v>32125657.01</v>
      </c>
      <c r="I44" s="324">
        <f t="shared" ref="I44:I49" si="11">F44-H44</f>
        <v>103662076.59</v>
      </c>
    </row>
    <row r="45" spans="1:9">
      <c r="A45" s="317"/>
      <c r="B45" s="318" t="s">
        <v>120</v>
      </c>
      <c r="C45" s="336">
        <v>193817065</v>
      </c>
      <c r="D45" s="301">
        <v>205502272.96</v>
      </c>
      <c r="E45" s="301">
        <v>167269949.13</v>
      </c>
      <c r="F45" s="301">
        <v>167269949.13</v>
      </c>
      <c r="G45" s="301">
        <v>34834355.27</v>
      </c>
      <c r="H45" s="301">
        <v>34834355.27</v>
      </c>
      <c r="I45" s="324">
        <f t="shared" si="11"/>
        <v>132435593.86</v>
      </c>
    </row>
    <row r="46" ht="15.75" spans="1:9">
      <c r="A46" s="291" t="s">
        <v>143</v>
      </c>
      <c r="B46" s="322" t="s">
        <v>144</v>
      </c>
      <c r="C46" s="328">
        <f t="shared" ref="C46:I46" si="12">SUM(C47:C49)</f>
        <v>22756818</v>
      </c>
      <c r="D46" s="328">
        <f t="shared" si="12"/>
        <v>21381854</v>
      </c>
      <c r="E46" s="328">
        <f t="shared" si="12"/>
        <v>4981354.7</v>
      </c>
      <c r="F46" s="328">
        <f t="shared" si="12"/>
        <v>4981354.7</v>
      </c>
      <c r="G46" s="328">
        <f t="shared" si="12"/>
        <v>1557218.74</v>
      </c>
      <c r="H46" s="328">
        <f t="shared" si="12"/>
        <v>1557218.74</v>
      </c>
      <c r="I46" s="290">
        <f t="shared" si="12"/>
        <v>3424135.96</v>
      </c>
    </row>
    <row r="47" spans="1:9">
      <c r="A47" s="307">
        <v>331</v>
      </c>
      <c r="B47" s="308" t="s">
        <v>145</v>
      </c>
      <c r="C47" s="333">
        <v>1374964</v>
      </c>
      <c r="D47" s="311">
        <v>0</v>
      </c>
      <c r="E47" s="325">
        <v>0</v>
      </c>
      <c r="F47" s="325">
        <v>0</v>
      </c>
      <c r="G47" s="325">
        <v>0</v>
      </c>
      <c r="H47" s="297">
        <v>0</v>
      </c>
      <c r="I47" s="324">
        <f t="shared" si="11"/>
        <v>0</v>
      </c>
    </row>
    <row r="48" spans="1:9">
      <c r="A48" s="307">
        <v>334</v>
      </c>
      <c r="B48" s="308" t="s">
        <v>146</v>
      </c>
      <c r="C48" s="333">
        <v>7516280</v>
      </c>
      <c r="D48" s="311">
        <v>7522163.91</v>
      </c>
      <c r="E48" s="325">
        <v>562846.04</v>
      </c>
      <c r="F48" s="325">
        <v>562846.04</v>
      </c>
      <c r="G48" s="325">
        <v>54241.04</v>
      </c>
      <c r="H48" s="297">
        <v>54241.04</v>
      </c>
      <c r="I48" s="324">
        <f t="shared" si="11"/>
        <v>508605</v>
      </c>
    </row>
    <row r="49" spans="1:9">
      <c r="A49" s="329">
        <v>122</v>
      </c>
      <c r="B49" s="318" t="s">
        <v>113</v>
      </c>
      <c r="C49" s="330">
        <v>13865574</v>
      </c>
      <c r="D49" s="327">
        <v>13859690.09</v>
      </c>
      <c r="E49" s="325">
        <v>4418508.66</v>
      </c>
      <c r="F49" s="325">
        <v>4418508.66</v>
      </c>
      <c r="G49" s="325">
        <v>1502977.7</v>
      </c>
      <c r="H49" s="297">
        <v>1502977.7</v>
      </c>
      <c r="I49" s="324">
        <f t="shared" si="11"/>
        <v>2915530.96</v>
      </c>
    </row>
    <row r="50" ht="15.75" spans="1:9">
      <c r="A50" s="337" t="s">
        <v>147</v>
      </c>
      <c r="B50" s="338" t="s">
        <v>148</v>
      </c>
      <c r="C50" s="328">
        <f t="shared" ref="C50:I50" si="13">SUM(C51:C59)</f>
        <v>2363442886</v>
      </c>
      <c r="D50" s="290">
        <f t="shared" si="13"/>
        <v>2448470886</v>
      </c>
      <c r="E50" s="293">
        <f t="shared" si="13"/>
        <v>1180017550.44</v>
      </c>
      <c r="F50" s="293">
        <f t="shared" si="13"/>
        <v>1180017550.44</v>
      </c>
      <c r="G50" s="293">
        <f t="shared" si="13"/>
        <v>260591784.08</v>
      </c>
      <c r="H50" s="293">
        <f t="shared" si="13"/>
        <v>260591784.08</v>
      </c>
      <c r="I50" s="293">
        <f t="shared" si="13"/>
        <v>938839078.64</v>
      </c>
    </row>
    <row r="51" spans="1:9">
      <c r="A51" s="339">
        <v>306</v>
      </c>
      <c r="B51" s="340" t="s">
        <v>149</v>
      </c>
      <c r="C51" s="341">
        <v>416894749</v>
      </c>
      <c r="D51" s="311">
        <v>416894749</v>
      </c>
      <c r="E51" s="325">
        <v>188110929.38</v>
      </c>
      <c r="F51" s="325">
        <v>188110929.38</v>
      </c>
      <c r="G51" s="325">
        <v>17083548.14</v>
      </c>
      <c r="H51" s="297">
        <v>17083548.14</v>
      </c>
      <c r="I51" s="324">
        <f t="shared" ref="I51:I57" si="14">F51-H51</f>
        <v>171027381.24</v>
      </c>
    </row>
    <row r="52" ht="15.75" customHeight="1" spans="1:9">
      <c r="A52" s="339">
        <v>361</v>
      </c>
      <c r="B52" s="340" t="s">
        <v>150</v>
      </c>
      <c r="C52" s="341">
        <v>577959856</v>
      </c>
      <c r="D52" s="311">
        <v>611796936</v>
      </c>
      <c r="E52" s="325">
        <v>219406060.46</v>
      </c>
      <c r="F52" s="325">
        <v>219406060.46</v>
      </c>
      <c r="G52" s="325">
        <v>72977469.03</v>
      </c>
      <c r="H52" s="297">
        <v>72977469.03</v>
      </c>
      <c r="I52" s="324">
        <f t="shared" si="14"/>
        <v>146428591.43</v>
      </c>
    </row>
    <row r="53" spans="1:9">
      <c r="A53" s="339">
        <v>362</v>
      </c>
      <c r="B53" s="340" t="s">
        <v>151</v>
      </c>
      <c r="C53" s="341">
        <v>2012000</v>
      </c>
      <c r="D53" s="311">
        <v>2012000</v>
      </c>
      <c r="E53" s="325">
        <v>0</v>
      </c>
      <c r="F53" s="325">
        <v>0</v>
      </c>
      <c r="G53" s="325">
        <v>0</v>
      </c>
      <c r="H53" s="297">
        <v>0</v>
      </c>
      <c r="I53" s="324">
        <f t="shared" si="14"/>
        <v>0</v>
      </c>
    </row>
    <row r="54" spans="1:9">
      <c r="A54" s="339">
        <v>363</v>
      </c>
      <c r="B54" s="340" t="s">
        <v>152</v>
      </c>
      <c r="C54" s="341">
        <v>35393956</v>
      </c>
      <c r="D54" s="311">
        <v>35393956</v>
      </c>
      <c r="E54" s="325">
        <v>25982903.73</v>
      </c>
      <c r="F54" s="325">
        <v>25982903.73</v>
      </c>
      <c r="G54" s="325">
        <v>5200710.77</v>
      </c>
      <c r="H54" s="297">
        <v>5200710.77</v>
      </c>
      <c r="I54" s="324">
        <f t="shared" si="14"/>
        <v>20782192.96</v>
      </c>
    </row>
    <row r="55" ht="10.5" customHeight="1" spans="1:9">
      <c r="A55" s="339">
        <v>365</v>
      </c>
      <c r="B55" s="340" t="s">
        <v>153</v>
      </c>
      <c r="C55" s="341">
        <v>1168509666</v>
      </c>
      <c r="D55" s="311">
        <v>1219700586</v>
      </c>
      <c r="E55" s="325">
        <v>619021847.9</v>
      </c>
      <c r="F55" s="325">
        <v>619021847.9</v>
      </c>
      <c r="G55" s="325">
        <v>145019312.24</v>
      </c>
      <c r="H55" s="297">
        <v>145019312.24</v>
      </c>
      <c r="I55" s="324">
        <f t="shared" si="14"/>
        <v>474002535.66</v>
      </c>
    </row>
    <row r="56" spans="1:9">
      <c r="A56" s="339">
        <v>366</v>
      </c>
      <c r="B56" s="340" t="s">
        <v>154</v>
      </c>
      <c r="C56" s="341">
        <v>55906390</v>
      </c>
      <c r="D56" s="311">
        <v>55906390</v>
      </c>
      <c r="E56" s="325">
        <v>34968791.63</v>
      </c>
      <c r="F56" s="325">
        <v>34968791.63</v>
      </c>
      <c r="G56" s="325">
        <v>6105322.04</v>
      </c>
      <c r="H56" s="297">
        <v>6105322.04</v>
      </c>
      <c r="I56" s="324">
        <f t="shared" si="14"/>
        <v>28863469.59</v>
      </c>
    </row>
    <row r="57" spans="1:9">
      <c r="A57" s="339">
        <v>367</v>
      </c>
      <c r="B57" s="340" t="s">
        <v>155</v>
      </c>
      <c r="C57" s="341">
        <v>63168064</v>
      </c>
      <c r="D57" s="311">
        <v>63168064</v>
      </c>
      <c r="E57" s="325">
        <v>61918976.71</v>
      </c>
      <c r="F57" s="325">
        <v>61918976.71</v>
      </c>
      <c r="G57" s="325">
        <v>3010693.51</v>
      </c>
      <c r="H57" s="297">
        <v>3010693.51</v>
      </c>
      <c r="I57" s="324">
        <v>58908283.2</v>
      </c>
    </row>
    <row r="58" spans="1:9">
      <c r="A58" s="339">
        <v>122</v>
      </c>
      <c r="B58" s="340" t="s">
        <v>113</v>
      </c>
      <c r="C58" s="341">
        <v>43598205</v>
      </c>
      <c r="D58" s="311">
        <v>43598205</v>
      </c>
      <c r="E58" s="325">
        <v>30608040.63</v>
      </c>
      <c r="F58" s="325">
        <v>30608040.63</v>
      </c>
      <c r="G58" s="325">
        <v>11194728.35</v>
      </c>
      <c r="H58" s="297">
        <v>11194728.35</v>
      </c>
      <c r="I58" s="324">
        <v>19413312.28</v>
      </c>
    </row>
    <row r="59" spans="1:9">
      <c r="A59" s="342"/>
      <c r="B59" s="343" t="s">
        <v>120</v>
      </c>
      <c r="C59" s="344">
        <v>0</v>
      </c>
      <c r="D59" s="327">
        <v>0</v>
      </c>
      <c r="E59" s="325">
        <v>0</v>
      </c>
      <c r="F59" s="325">
        <v>0</v>
      </c>
      <c r="G59" s="325">
        <v>0</v>
      </c>
      <c r="H59" s="297">
        <v>0</v>
      </c>
      <c r="I59" s="324">
        <v>19413312.28</v>
      </c>
    </row>
    <row r="60" ht="15.75" spans="1:9">
      <c r="A60" s="291" t="s">
        <v>156</v>
      </c>
      <c r="B60" s="322" t="s">
        <v>157</v>
      </c>
      <c r="C60" s="345">
        <f t="shared" ref="C60:I60" si="15">SUM(C61:C64)</f>
        <v>113302898</v>
      </c>
      <c r="D60" s="345">
        <f t="shared" si="15"/>
        <v>114904681</v>
      </c>
      <c r="E60" s="345">
        <f t="shared" si="15"/>
        <v>25678658.91</v>
      </c>
      <c r="F60" s="345">
        <f t="shared" si="15"/>
        <v>25678658.91</v>
      </c>
      <c r="G60" s="345">
        <f t="shared" si="15"/>
        <v>9739928.26</v>
      </c>
      <c r="H60" s="345">
        <f t="shared" si="15"/>
        <v>9739928.26</v>
      </c>
      <c r="I60" s="361">
        <f t="shared" si="15"/>
        <v>36629690.44</v>
      </c>
    </row>
    <row r="61" spans="1:9">
      <c r="A61" s="346">
        <v>391</v>
      </c>
      <c r="B61" s="334" t="s">
        <v>158</v>
      </c>
      <c r="C61" s="347">
        <v>100000</v>
      </c>
      <c r="D61" s="348">
        <v>100000</v>
      </c>
      <c r="E61" s="349">
        <v>0</v>
      </c>
      <c r="F61" s="348">
        <v>0</v>
      </c>
      <c r="G61" s="349">
        <v>0</v>
      </c>
      <c r="H61" s="348">
        <v>0</v>
      </c>
      <c r="I61" s="348">
        <v>19413312.28</v>
      </c>
    </row>
    <row r="62" spans="1:9">
      <c r="A62" s="294">
        <v>392</v>
      </c>
      <c r="B62" s="308" t="s">
        <v>159</v>
      </c>
      <c r="C62" s="350">
        <v>40613716</v>
      </c>
      <c r="D62" s="351">
        <v>42315499</v>
      </c>
      <c r="E62" s="349">
        <v>3877330.38</v>
      </c>
      <c r="F62" s="348">
        <v>3877330.38</v>
      </c>
      <c r="G62" s="349">
        <v>1277647.51</v>
      </c>
      <c r="H62" s="348">
        <v>1277647.51</v>
      </c>
      <c r="I62" s="348">
        <v>3877330.38</v>
      </c>
    </row>
    <row r="63" spans="1:9">
      <c r="A63" s="307">
        <v>122</v>
      </c>
      <c r="B63" s="308" t="s">
        <v>113</v>
      </c>
      <c r="C63" s="350">
        <v>65655174</v>
      </c>
      <c r="D63" s="351">
        <v>65555174</v>
      </c>
      <c r="E63" s="347">
        <v>15343322.16</v>
      </c>
      <c r="F63" s="348">
        <v>15343322.16</v>
      </c>
      <c r="G63" s="352">
        <v>7062293.35</v>
      </c>
      <c r="H63" s="348">
        <v>7062293.35</v>
      </c>
      <c r="I63" s="348">
        <f>F63-H63</f>
        <v>8281028.81</v>
      </c>
    </row>
    <row r="64" spans="1:9">
      <c r="A64" s="329"/>
      <c r="B64" s="318" t="s">
        <v>120</v>
      </c>
      <c r="C64" s="353">
        <v>6934008</v>
      </c>
      <c r="D64" s="354">
        <v>6934008</v>
      </c>
      <c r="E64" s="347">
        <v>6458006.37</v>
      </c>
      <c r="F64" s="335">
        <v>6458006.37</v>
      </c>
      <c r="G64" s="352">
        <v>1399987.4</v>
      </c>
      <c r="H64" s="335">
        <v>1399987.4</v>
      </c>
      <c r="I64" s="335">
        <f>F64-H64</f>
        <v>5058018.97</v>
      </c>
    </row>
    <row r="65" ht="15.75" spans="1:9">
      <c r="A65" s="291" t="s">
        <v>160</v>
      </c>
      <c r="B65" s="322" t="s">
        <v>161</v>
      </c>
      <c r="C65" s="328">
        <f t="shared" ref="C65:I65" si="16">SUM(C66:C67)</f>
        <v>23684772</v>
      </c>
      <c r="D65" s="328">
        <f t="shared" si="16"/>
        <v>23684772</v>
      </c>
      <c r="E65" s="328">
        <f t="shared" si="16"/>
        <v>6312558.03</v>
      </c>
      <c r="F65" s="328">
        <f t="shared" si="16"/>
        <v>6312558.03</v>
      </c>
      <c r="G65" s="328">
        <f t="shared" si="16"/>
        <v>1848160</v>
      </c>
      <c r="H65" s="328">
        <f t="shared" si="16"/>
        <v>1848160</v>
      </c>
      <c r="I65" s="290">
        <f t="shared" si="16"/>
        <v>4464398.03</v>
      </c>
    </row>
    <row r="66" ht="15.75" customHeight="1" spans="1:9">
      <c r="A66" s="307">
        <v>422</v>
      </c>
      <c r="B66" s="308" t="s">
        <v>162</v>
      </c>
      <c r="C66" s="333">
        <v>17860035</v>
      </c>
      <c r="D66" s="311">
        <v>17460035</v>
      </c>
      <c r="E66" s="325">
        <v>3593471.89</v>
      </c>
      <c r="F66" s="325">
        <v>3593471.89</v>
      </c>
      <c r="G66" s="325">
        <v>1118163.28</v>
      </c>
      <c r="H66" s="297">
        <v>1118163.28</v>
      </c>
      <c r="I66" s="297">
        <f>F66-H66</f>
        <v>2475308.61</v>
      </c>
    </row>
    <row r="67" spans="1:9">
      <c r="A67" s="329"/>
      <c r="B67" s="318" t="s">
        <v>120</v>
      </c>
      <c r="C67" s="330">
        <v>5824737</v>
      </c>
      <c r="D67" s="327">
        <v>6224737</v>
      </c>
      <c r="E67" s="325">
        <v>2719086.14</v>
      </c>
      <c r="F67" s="325">
        <v>2719086.14</v>
      </c>
      <c r="G67" s="325">
        <v>729996.72</v>
      </c>
      <c r="H67" s="297">
        <v>729996.72</v>
      </c>
      <c r="I67" s="301">
        <f>F67-H67</f>
        <v>1989089.42</v>
      </c>
    </row>
    <row r="68" ht="15" spans="1:9">
      <c r="A68" s="52" t="s">
        <v>163</v>
      </c>
      <c r="B68" s="322" t="s">
        <v>164</v>
      </c>
      <c r="C68" s="328">
        <f t="shared" ref="C68:I68" si="17">SUM(C69:C72)</f>
        <v>1236063671</v>
      </c>
      <c r="D68" s="293">
        <f t="shared" si="17"/>
        <v>1269521375.2</v>
      </c>
      <c r="E68" s="293">
        <f t="shared" si="17"/>
        <v>672178753.4</v>
      </c>
      <c r="F68" s="293">
        <f t="shared" si="17"/>
        <v>672178753.4</v>
      </c>
      <c r="G68" s="293">
        <f t="shared" si="17"/>
        <v>161199876</v>
      </c>
      <c r="H68" s="293">
        <f t="shared" si="17"/>
        <v>161199876</v>
      </c>
      <c r="I68" s="323">
        <f t="shared" si="17"/>
        <v>510978877.4</v>
      </c>
    </row>
    <row r="69" spans="1:9">
      <c r="A69" s="307">
        <v>451</v>
      </c>
      <c r="B69" s="308" t="s">
        <v>165</v>
      </c>
      <c r="C69" s="333">
        <v>380762069</v>
      </c>
      <c r="D69" s="362">
        <v>412259598.2</v>
      </c>
      <c r="E69" s="325">
        <v>203848530.34</v>
      </c>
      <c r="F69" s="325">
        <v>203848530.34</v>
      </c>
      <c r="G69" s="325">
        <v>8018185.57</v>
      </c>
      <c r="H69" s="297">
        <v>8018185.57</v>
      </c>
      <c r="I69" s="324">
        <f>F69-H69</f>
        <v>195830344.77</v>
      </c>
    </row>
    <row r="70" spans="1:9">
      <c r="A70" s="307">
        <v>452</v>
      </c>
      <c r="B70" s="308" t="s">
        <v>166</v>
      </c>
      <c r="C70" s="333">
        <v>734864950</v>
      </c>
      <c r="D70" s="311">
        <v>736663676.05</v>
      </c>
      <c r="E70" s="325">
        <v>428843404.17</v>
      </c>
      <c r="F70" s="325">
        <v>428843404.17</v>
      </c>
      <c r="G70" s="325">
        <v>134189945.24</v>
      </c>
      <c r="H70" s="297">
        <v>134189945.24</v>
      </c>
      <c r="I70" s="324">
        <f t="shared" ref="I70:I75" si="18">F70-H70</f>
        <v>294653458.93</v>
      </c>
    </row>
    <row r="71" spans="1:9">
      <c r="A71" s="307">
        <v>122</v>
      </c>
      <c r="B71" s="308" t="s">
        <v>113</v>
      </c>
      <c r="C71" s="333">
        <v>92088526</v>
      </c>
      <c r="D71" s="311">
        <v>92249974.95</v>
      </c>
      <c r="E71" s="325">
        <v>15574739.61</v>
      </c>
      <c r="F71" s="325">
        <v>15574739.61</v>
      </c>
      <c r="G71" s="325">
        <v>14233565.12</v>
      </c>
      <c r="H71" s="297">
        <v>14233565.12</v>
      </c>
      <c r="I71" s="324">
        <f t="shared" si="18"/>
        <v>1341174.49</v>
      </c>
    </row>
    <row r="72" spans="1:9">
      <c r="A72" s="363"/>
      <c r="B72" s="318" t="s">
        <v>120</v>
      </c>
      <c r="C72" s="336">
        <v>28348126</v>
      </c>
      <c r="D72" s="301">
        <v>28348126</v>
      </c>
      <c r="E72" s="301">
        <v>23912079.28</v>
      </c>
      <c r="F72" s="301">
        <v>23912079.28</v>
      </c>
      <c r="G72" s="301">
        <v>4758180.07</v>
      </c>
      <c r="H72" s="301">
        <v>4758180.07</v>
      </c>
      <c r="I72" s="324">
        <f t="shared" si="18"/>
        <v>19153899.21</v>
      </c>
    </row>
    <row r="73" ht="15.75" spans="1:9">
      <c r="A73" s="364" t="s">
        <v>167</v>
      </c>
      <c r="B73" s="322" t="s">
        <v>168</v>
      </c>
      <c r="C73" s="290">
        <f t="shared" ref="C73:I73" si="19">SUM(C74:C75)</f>
        <v>53151661</v>
      </c>
      <c r="D73" s="365">
        <f t="shared" si="19"/>
        <v>53229661</v>
      </c>
      <c r="E73" s="293">
        <f t="shared" si="19"/>
        <v>24180168.35</v>
      </c>
      <c r="F73" s="365">
        <f t="shared" si="19"/>
        <v>24180168.35</v>
      </c>
      <c r="G73" s="293">
        <f t="shared" si="19"/>
        <v>9986550.11</v>
      </c>
      <c r="H73" s="365">
        <f t="shared" si="19"/>
        <v>9986550.11</v>
      </c>
      <c r="I73" s="293">
        <f t="shared" si="19"/>
        <v>14193618.24</v>
      </c>
    </row>
    <row r="74" spans="1:9">
      <c r="A74" s="339">
        <v>482</v>
      </c>
      <c r="B74" s="308" t="s">
        <v>169</v>
      </c>
      <c r="C74" s="309">
        <v>51774566</v>
      </c>
      <c r="D74" s="366">
        <v>51852566</v>
      </c>
      <c r="E74" s="297">
        <v>22945811.08</v>
      </c>
      <c r="F74" s="367">
        <v>22945811.08</v>
      </c>
      <c r="G74" s="297">
        <v>9712068.58</v>
      </c>
      <c r="H74" s="367">
        <v>9712068.58</v>
      </c>
      <c r="I74" s="297">
        <f t="shared" si="18"/>
        <v>13233742.5</v>
      </c>
    </row>
    <row r="75" spans="1:9">
      <c r="A75" s="285"/>
      <c r="B75" s="318" t="s">
        <v>120</v>
      </c>
      <c r="C75" s="335">
        <v>1377095</v>
      </c>
      <c r="D75" s="368">
        <v>1377095</v>
      </c>
      <c r="E75" s="335">
        <v>1234357.27</v>
      </c>
      <c r="F75" s="369">
        <v>1234357.27</v>
      </c>
      <c r="G75" s="335">
        <v>274481.53</v>
      </c>
      <c r="H75" s="369">
        <v>274481.53</v>
      </c>
      <c r="I75" s="301">
        <f t="shared" si="18"/>
        <v>959875.74</v>
      </c>
    </row>
    <row r="76" ht="15.75" spans="1:9">
      <c r="A76" s="370" t="s">
        <v>170</v>
      </c>
      <c r="B76" s="322" t="s">
        <v>171</v>
      </c>
      <c r="C76" s="328">
        <f t="shared" ref="C76:I76" si="20">SUM(C77:C79)</f>
        <v>38057148</v>
      </c>
      <c r="D76" s="293">
        <f t="shared" si="20"/>
        <v>47122824.36</v>
      </c>
      <c r="E76" s="293">
        <f t="shared" si="20"/>
        <v>14210986.71</v>
      </c>
      <c r="F76" s="293">
        <f t="shared" si="20"/>
        <v>14210986.71</v>
      </c>
      <c r="G76" s="293">
        <f t="shared" si="20"/>
        <v>4168656.56</v>
      </c>
      <c r="H76" s="293">
        <f t="shared" si="20"/>
        <v>4168656.56</v>
      </c>
      <c r="I76" s="323">
        <f t="shared" si="20"/>
        <v>25202345.59</v>
      </c>
    </row>
    <row r="77" spans="1:9">
      <c r="A77" s="339">
        <v>541</v>
      </c>
      <c r="B77" s="308" t="s">
        <v>172</v>
      </c>
      <c r="C77" s="333">
        <v>34844595</v>
      </c>
      <c r="D77" s="311">
        <v>43910271.36</v>
      </c>
      <c r="E77" s="325">
        <v>11521999.26</v>
      </c>
      <c r="F77" s="325">
        <v>11521999.26</v>
      </c>
      <c r="G77" s="325">
        <v>3638016.18</v>
      </c>
      <c r="H77" s="297">
        <v>3638016.18</v>
      </c>
      <c r="I77" s="324">
        <v>11521999.26</v>
      </c>
    </row>
    <row r="78" spans="1:9">
      <c r="A78" s="307">
        <v>122</v>
      </c>
      <c r="B78" s="308" t="s">
        <v>113</v>
      </c>
      <c r="C78" s="333">
        <v>1000</v>
      </c>
      <c r="D78" s="311">
        <v>1000</v>
      </c>
      <c r="E78" s="325">
        <v>0</v>
      </c>
      <c r="F78" s="325">
        <v>0</v>
      </c>
      <c r="G78" s="325">
        <v>0</v>
      </c>
      <c r="H78" s="297">
        <v>0</v>
      </c>
      <c r="I78" s="324">
        <v>11521999.26</v>
      </c>
    </row>
    <row r="79" spans="1:9">
      <c r="A79" s="285"/>
      <c r="B79" s="318" t="s">
        <v>120</v>
      </c>
      <c r="C79" s="336">
        <v>3211553</v>
      </c>
      <c r="D79" s="319">
        <v>3211553</v>
      </c>
      <c r="E79" s="325">
        <v>2688987.45</v>
      </c>
      <c r="F79" s="325">
        <v>2688987.45</v>
      </c>
      <c r="G79" s="325">
        <v>530640.38</v>
      </c>
      <c r="H79" s="301">
        <v>530640.38</v>
      </c>
      <c r="I79" s="324">
        <f>F79-H79</f>
        <v>2158347.07</v>
      </c>
    </row>
    <row r="80" ht="15.75" spans="1:9">
      <c r="A80" s="291" t="s">
        <v>173</v>
      </c>
      <c r="B80" s="322" t="s">
        <v>174</v>
      </c>
      <c r="C80" s="328">
        <f t="shared" ref="C80:I80" si="21">C81</f>
        <v>142420</v>
      </c>
      <c r="D80" s="293">
        <f t="shared" si="21"/>
        <v>2617420</v>
      </c>
      <c r="E80" s="293">
        <f t="shared" si="21"/>
        <v>0</v>
      </c>
      <c r="F80" s="293">
        <f t="shared" si="21"/>
        <v>0</v>
      </c>
      <c r="G80" s="293">
        <f t="shared" si="21"/>
        <v>0</v>
      </c>
      <c r="H80" s="293">
        <f t="shared" si="21"/>
        <v>0</v>
      </c>
      <c r="I80" s="323">
        <f t="shared" si="21"/>
        <v>0</v>
      </c>
    </row>
    <row r="81" spans="1:9">
      <c r="A81" s="329">
        <v>573</v>
      </c>
      <c r="B81" s="318" t="s">
        <v>175</v>
      </c>
      <c r="C81" s="330">
        <v>142420</v>
      </c>
      <c r="D81" s="330">
        <v>2617420</v>
      </c>
      <c r="E81" s="325">
        <v>0</v>
      </c>
      <c r="F81" s="325">
        <v>0</v>
      </c>
      <c r="G81" s="325">
        <v>0</v>
      </c>
      <c r="H81" s="297">
        <v>0</v>
      </c>
      <c r="I81" s="324">
        <f>F81-H81</f>
        <v>0</v>
      </c>
    </row>
    <row r="82" ht="15.75" spans="1:9">
      <c r="A82" s="337" t="s">
        <v>176</v>
      </c>
      <c r="B82" s="322" t="s">
        <v>177</v>
      </c>
      <c r="C82" s="328">
        <f t="shared" ref="C82:I82" si="22">C83</f>
        <v>12304</v>
      </c>
      <c r="D82" s="293">
        <f t="shared" si="22"/>
        <v>12304</v>
      </c>
      <c r="E82" s="293">
        <f t="shared" si="22"/>
        <v>0</v>
      </c>
      <c r="F82" s="293">
        <f t="shared" si="22"/>
        <v>0</v>
      </c>
      <c r="G82" s="293">
        <f t="shared" si="22"/>
        <v>0</v>
      </c>
      <c r="H82" s="293">
        <f t="shared" si="22"/>
        <v>0</v>
      </c>
      <c r="I82" s="323">
        <f t="shared" si="22"/>
        <v>0</v>
      </c>
    </row>
    <row r="83" spans="1:9">
      <c r="A83" s="342">
        <v>606</v>
      </c>
      <c r="B83" s="318" t="s">
        <v>178</v>
      </c>
      <c r="C83" s="330">
        <v>12304</v>
      </c>
      <c r="D83" s="330">
        <v>12304</v>
      </c>
      <c r="E83" s="325">
        <v>0</v>
      </c>
      <c r="F83" s="325">
        <v>0</v>
      </c>
      <c r="G83" s="325">
        <v>0</v>
      </c>
      <c r="H83" s="297">
        <v>0</v>
      </c>
      <c r="I83" s="324">
        <f>F83-H83</f>
        <v>0</v>
      </c>
    </row>
    <row r="84" ht="15.75" spans="1:9">
      <c r="A84" s="302" t="s">
        <v>179</v>
      </c>
      <c r="B84" s="322" t="s">
        <v>180</v>
      </c>
      <c r="C84" s="328">
        <f t="shared" ref="C84:I84" si="23">C85</f>
        <v>36626000</v>
      </c>
      <c r="D84" s="328">
        <f t="shared" si="23"/>
        <v>36626000</v>
      </c>
      <c r="E84" s="328">
        <f t="shared" si="23"/>
        <v>17932993.8</v>
      </c>
      <c r="F84" s="328">
        <f t="shared" si="23"/>
        <v>17932993.8</v>
      </c>
      <c r="G84" s="328">
        <f t="shared" si="23"/>
        <v>6971171.87</v>
      </c>
      <c r="H84" s="290">
        <f t="shared" si="23"/>
        <v>6971171.87</v>
      </c>
      <c r="I84" s="323">
        <f t="shared" si="23"/>
        <v>10961821.93</v>
      </c>
    </row>
    <row r="85" spans="1:9">
      <c r="A85" s="307">
        <v>692</v>
      </c>
      <c r="B85" s="318" t="s">
        <v>181</v>
      </c>
      <c r="C85" s="330">
        <v>36626000</v>
      </c>
      <c r="D85" s="327">
        <v>36626000</v>
      </c>
      <c r="E85" s="325">
        <v>17932993.8</v>
      </c>
      <c r="F85" s="325">
        <v>17932993.8</v>
      </c>
      <c r="G85" s="325">
        <v>6971171.87</v>
      </c>
      <c r="H85" s="301">
        <v>6971171.87</v>
      </c>
      <c r="I85" s="324">
        <f>F85-H85</f>
        <v>10961821.93</v>
      </c>
    </row>
    <row r="86" ht="15" spans="1:9">
      <c r="A86" s="371" t="s">
        <v>182</v>
      </c>
      <c r="B86" s="322" t="s">
        <v>183</v>
      </c>
      <c r="C86" s="328">
        <f t="shared" ref="C86:I86" si="24">C87</f>
        <v>337598667</v>
      </c>
      <c r="D86" s="328">
        <f t="shared" si="24"/>
        <v>337598667</v>
      </c>
      <c r="E86" s="328">
        <f t="shared" si="24"/>
        <v>259261647.73</v>
      </c>
      <c r="F86" s="328">
        <f t="shared" si="24"/>
        <v>259261647.73</v>
      </c>
      <c r="G86" s="328">
        <f t="shared" si="24"/>
        <v>74466379.78</v>
      </c>
      <c r="H86" s="328">
        <f t="shared" si="24"/>
        <v>74466379.78</v>
      </c>
      <c r="I86" s="290">
        <f t="shared" si="24"/>
        <v>184795267.95</v>
      </c>
    </row>
    <row r="87" spans="1:9">
      <c r="A87" s="342"/>
      <c r="B87" s="318" t="s">
        <v>120</v>
      </c>
      <c r="C87" s="330">
        <v>337598667</v>
      </c>
      <c r="D87" s="327">
        <v>337598667</v>
      </c>
      <c r="E87" s="372">
        <v>259261647.73</v>
      </c>
      <c r="F87" s="372">
        <v>259261647.73</v>
      </c>
      <c r="G87" s="372">
        <v>74466379.78</v>
      </c>
      <c r="H87" s="301">
        <v>74466379.78</v>
      </c>
      <c r="I87" s="358">
        <f>F87-H87</f>
        <v>184795267.95</v>
      </c>
    </row>
    <row r="88" ht="15.75" spans="1:9">
      <c r="A88" s="337" t="s">
        <v>184</v>
      </c>
      <c r="B88" s="322" t="s">
        <v>185</v>
      </c>
      <c r="C88" s="328">
        <f t="shared" ref="C88:I88" si="25">SUM(C89:C90)</f>
        <v>42434250</v>
      </c>
      <c r="D88" s="293">
        <f t="shared" si="25"/>
        <v>43857250</v>
      </c>
      <c r="E88" s="293">
        <f t="shared" si="25"/>
        <v>4235223.92</v>
      </c>
      <c r="F88" s="293">
        <f t="shared" si="25"/>
        <v>4235223.92</v>
      </c>
      <c r="G88" s="293">
        <f t="shared" si="25"/>
        <v>110220.67</v>
      </c>
      <c r="H88" s="293">
        <f t="shared" si="25"/>
        <v>110220.67</v>
      </c>
      <c r="I88" s="323">
        <f t="shared" si="25"/>
        <v>4125003.25</v>
      </c>
    </row>
    <row r="89" spans="1:9">
      <c r="A89" s="339">
        <v>811</v>
      </c>
      <c r="B89" s="308" t="s">
        <v>186</v>
      </c>
      <c r="C89" s="333">
        <v>34406000</v>
      </c>
      <c r="D89" s="311">
        <v>35334000</v>
      </c>
      <c r="E89" s="325">
        <v>2104378.78</v>
      </c>
      <c r="F89" s="325">
        <v>2104378.78</v>
      </c>
      <c r="G89" s="325">
        <v>100130.67</v>
      </c>
      <c r="H89" s="297">
        <v>100130.67</v>
      </c>
      <c r="I89" s="324">
        <f>F89-H89</f>
        <v>2004248.11</v>
      </c>
    </row>
    <row r="90" spans="1:9">
      <c r="A90" s="342">
        <v>812</v>
      </c>
      <c r="B90" s="318" t="s">
        <v>187</v>
      </c>
      <c r="C90" s="330">
        <v>8028250</v>
      </c>
      <c r="D90" s="327">
        <v>8523250</v>
      </c>
      <c r="E90" s="327">
        <v>2130845.14</v>
      </c>
      <c r="F90" s="327">
        <v>2130845.14</v>
      </c>
      <c r="G90" s="327">
        <v>10090</v>
      </c>
      <c r="H90" s="327">
        <v>10090</v>
      </c>
      <c r="I90" s="358">
        <f>F90-H90</f>
        <v>2120755.14</v>
      </c>
    </row>
    <row r="91" ht="15.75" spans="1:9">
      <c r="A91" s="291" t="s">
        <v>188</v>
      </c>
      <c r="B91" s="322" t="s">
        <v>189</v>
      </c>
      <c r="C91" s="328">
        <f t="shared" ref="C91:I91" si="26">SUM(C92:C95)</f>
        <v>662465872</v>
      </c>
      <c r="D91" s="293">
        <f t="shared" si="26"/>
        <v>676251951.86</v>
      </c>
      <c r="E91" s="293">
        <f t="shared" si="26"/>
        <v>555827678.31</v>
      </c>
      <c r="F91" s="328">
        <f t="shared" si="26"/>
        <v>555827678.31</v>
      </c>
      <c r="G91" s="328">
        <f t="shared" si="26"/>
        <v>114059522.88</v>
      </c>
      <c r="H91" s="290">
        <f t="shared" si="26"/>
        <v>114059522.88</v>
      </c>
      <c r="I91" s="323">
        <f t="shared" si="26"/>
        <v>441768155.43</v>
      </c>
    </row>
    <row r="92" spans="1:9">
      <c r="A92" s="307">
        <v>841</v>
      </c>
      <c r="B92" s="308" t="s">
        <v>190</v>
      </c>
      <c r="C92" s="333">
        <v>27744535</v>
      </c>
      <c r="D92" s="311">
        <v>27744535</v>
      </c>
      <c r="E92" s="311">
        <v>27744535</v>
      </c>
      <c r="F92" s="311">
        <v>27744535</v>
      </c>
      <c r="G92" s="325">
        <v>4170349.04</v>
      </c>
      <c r="H92" s="297">
        <v>4170349.04</v>
      </c>
      <c r="I92" s="324">
        <f>F92-H92</f>
        <v>23574185.96</v>
      </c>
    </row>
    <row r="93" spans="1:9">
      <c r="A93" s="307">
        <v>843</v>
      </c>
      <c r="B93" s="308" t="s">
        <v>191</v>
      </c>
      <c r="C93" s="333">
        <v>281901606</v>
      </c>
      <c r="D93" s="311">
        <v>281901606</v>
      </c>
      <c r="E93" s="311">
        <v>276431644</v>
      </c>
      <c r="F93" s="311">
        <v>276431644</v>
      </c>
      <c r="G93" s="325">
        <v>34396689.72</v>
      </c>
      <c r="H93" s="297">
        <v>34396689.72</v>
      </c>
      <c r="I93" s="324">
        <f>F93-H93</f>
        <v>242034954.28</v>
      </c>
    </row>
    <row r="94" spans="1:9">
      <c r="A94" s="307">
        <v>846</v>
      </c>
      <c r="B94" s="308" t="s">
        <v>192</v>
      </c>
      <c r="C94" s="333">
        <v>332171806</v>
      </c>
      <c r="D94" s="311">
        <v>358305810.86</v>
      </c>
      <c r="E94" s="325">
        <v>251651499.31</v>
      </c>
      <c r="F94" s="325">
        <v>251651499.31</v>
      </c>
      <c r="G94" s="325">
        <v>75492484.12</v>
      </c>
      <c r="H94" s="297">
        <v>75492484.12</v>
      </c>
      <c r="I94" s="324">
        <f>F94-H94</f>
        <v>176159015.19</v>
      </c>
    </row>
    <row r="95" spans="1:9">
      <c r="A95" s="373"/>
      <c r="B95" s="308" t="s">
        <v>120</v>
      </c>
      <c r="C95" s="336">
        <v>20647925</v>
      </c>
      <c r="D95" s="319">
        <v>8300000</v>
      </c>
      <c r="E95" s="325">
        <v>0</v>
      </c>
      <c r="F95" s="325">
        <v>0</v>
      </c>
      <c r="G95" s="325">
        <v>0</v>
      </c>
      <c r="H95" s="301">
        <v>0</v>
      </c>
      <c r="I95" s="324">
        <f>F95-H95</f>
        <v>0</v>
      </c>
    </row>
    <row r="96" ht="21" customHeight="1" spans="1:9">
      <c r="A96" s="374" t="s">
        <v>193</v>
      </c>
      <c r="B96" s="375"/>
      <c r="C96" s="376">
        <f>C97</f>
        <v>136240680</v>
      </c>
      <c r="D96" s="376">
        <f>D97</f>
        <v>148588605</v>
      </c>
      <c r="E96" s="377">
        <f>SUM(E97:E97)</f>
        <v>0</v>
      </c>
      <c r="F96" s="377">
        <f>SUM(F97:F97)</f>
        <v>0</v>
      </c>
      <c r="G96" s="377">
        <f>SUM(G97:G97)</f>
        <v>0</v>
      </c>
      <c r="H96" s="377">
        <f>SUM(H97:H97)</f>
        <v>0</v>
      </c>
      <c r="I96" s="389">
        <f>SUM(I97:I97)</f>
        <v>0</v>
      </c>
    </row>
    <row r="97" spans="1:9">
      <c r="A97" s="378" t="s">
        <v>194</v>
      </c>
      <c r="B97" s="379"/>
      <c r="C97" s="330">
        <v>136240680</v>
      </c>
      <c r="D97" s="327">
        <v>148588605</v>
      </c>
      <c r="E97" s="301">
        <v>0</v>
      </c>
      <c r="F97" s="301">
        <v>0</v>
      </c>
      <c r="G97" s="301">
        <v>0</v>
      </c>
      <c r="H97" s="301">
        <v>0</v>
      </c>
      <c r="I97" s="324">
        <f>F97-H97</f>
        <v>0</v>
      </c>
    </row>
    <row r="98" ht="30.75" customHeight="1" spans="1:9">
      <c r="A98" s="380" t="s">
        <v>195</v>
      </c>
      <c r="B98" s="380"/>
      <c r="C98" s="381">
        <f t="shared" ref="C98:I98" si="27">C100</f>
        <v>1103252705</v>
      </c>
      <c r="D98" s="381">
        <f t="shared" si="27"/>
        <v>1092449705</v>
      </c>
      <c r="E98" s="381">
        <f t="shared" si="27"/>
        <v>540743796.86</v>
      </c>
      <c r="F98" s="381">
        <f t="shared" si="27"/>
        <v>540743796.86</v>
      </c>
      <c r="G98" s="381">
        <f t="shared" si="27"/>
        <v>228636891.65</v>
      </c>
      <c r="H98" s="381">
        <f t="shared" si="27"/>
        <v>228636891.65</v>
      </c>
      <c r="I98" s="381">
        <f t="shared" si="27"/>
        <v>312106905.21</v>
      </c>
    </row>
    <row r="99" ht="23.25" customHeight="1" spans="1:12">
      <c r="A99" s="382" t="s">
        <v>196</v>
      </c>
      <c r="B99" s="383"/>
      <c r="C99" s="384">
        <f t="shared" ref="C99:I99" si="28">C8+C98</f>
        <v>11289121688</v>
      </c>
      <c r="D99" s="384">
        <f t="shared" si="28"/>
        <v>11683880930.81</v>
      </c>
      <c r="E99" s="384">
        <f t="shared" si="28"/>
        <v>6186555572.6</v>
      </c>
      <c r="F99" s="384">
        <f t="shared" si="28"/>
        <v>6186555572.6</v>
      </c>
      <c r="G99" s="384">
        <f t="shared" si="28"/>
        <v>1577373287.33</v>
      </c>
      <c r="H99" s="384">
        <f t="shared" si="28"/>
        <v>1577373287.33</v>
      </c>
      <c r="I99" s="390">
        <f t="shared" si="28"/>
        <v>4672955023.28</v>
      </c>
      <c r="K99" s="45"/>
      <c r="L99" s="45"/>
    </row>
    <row r="100" ht="23.25" customHeight="1" spans="1:9">
      <c r="A100" s="385" t="s">
        <v>195</v>
      </c>
      <c r="B100" s="386"/>
      <c r="C100" s="387">
        <f t="shared" ref="C100:I100" si="29">C101+C103+C110+C112+C116+C121+C123+C129+C132+C135+C139+C141+C143+C145</f>
        <v>1103252705</v>
      </c>
      <c r="D100" s="387">
        <f t="shared" si="29"/>
        <v>1092449705</v>
      </c>
      <c r="E100" s="387">
        <f t="shared" si="29"/>
        <v>540743796.86</v>
      </c>
      <c r="F100" s="387">
        <f t="shared" si="29"/>
        <v>540743796.86</v>
      </c>
      <c r="G100" s="387">
        <f t="shared" si="29"/>
        <v>228636891.65</v>
      </c>
      <c r="H100" s="387">
        <f t="shared" si="29"/>
        <v>228636891.65</v>
      </c>
      <c r="I100" s="56">
        <f t="shared" si="29"/>
        <v>312106905.21</v>
      </c>
    </row>
    <row r="101" ht="15.75" spans="1:9">
      <c r="A101" s="291" t="s">
        <v>106</v>
      </c>
      <c r="B101" s="338" t="s">
        <v>107</v>
      </c>
      <c r="C101" s="328">
        <f t="shared" ref="C101:I101" si="30">C102</f>
        <v>52890000</v>
      </c>
      <c r="D101" s="293">
        <f t="shared" si="30"/>
        <v>52890000</v>
      </c>
      <c r="E101" s="293">
        <f t="shared" si="30"/>
        <v>8860877.28</v>
      </c>
      <c r="F101" s="293">
        <f t="shared" si="30"/>
        <v>8860877.28</v>
      </c>
      <c r="G101" s="293">
        <f t="shared" si="30"/>
        <v>7591493.76</v>
      </c>
      <c r="H101" s="293">
        <f t="shared" si="30"/>
        <v>7591493.76</v>
      </c>
      <c r="I101" s="293">
        <f t="shared" si="30"/>
        <v>1269383.52</v>
      </c>
    </row>
    <row r="102" spans="1:9">
      <c r="A102" s="329">
        <v>31</v>
      </c>
      <c r="B102" s="343" t="s">
        <v>108</v>
      </c>
      <c r="C102" s="330">
        <v>52890000</v>
      </c>
      <c r="D102" s="327">
        <v>52890000</v>
      </c>
      <c r="E102" s="327">
        <v>8860877.28</v>
      </c>
      <c r="F102" s="325">
        <v>8860877.28</v>
      </c>
      <c r="G102" s="325">
        <v>7591493.76</v>
      </c>
      <c r="H102" s="301">
        <v>7591493.76</v>
      </c>
      <c r="I102" s="301">
        <f>F102-H102</f>
        <v>1269383.52</v>
      </c>
    </row>
    <row r="103" ht="15.75" spans="1:9">
      <c r="A103" s="291" t="s">
        <v>110</v>
      </c>
      <c r="B103" s="338" t="s">
        <v>111</v>
      </c>
      <c r="C103" s="328">
        <f t="shared" ref="C103:I103" si="31">SUM(C104:C109)</f>
        <v>48119813</v>
      </c>
      <c r="D103" s="293">
        <f t="shared" si="31"/>
        <v>48539813</v>
      </c>
      <c r="E103" s="293">
        <f t="shared" si="31"/>
        <v>7711452.27</v>
      </c>
      <c r="F103" s="293">
        <f t="shared" si="31"/>
        <v>7711452.27</v>
      </c>
      <c r="G103" s="293">
        <f t="shared" si="31"/>
        <v>7145026.53</v>
      </c>
      <c r="H103" s="293">
        <f t="shared" si="31"/>
        <v>7145026.53</v>
      </c>
      <c r="I103" s="323">
        <f t="shared" si="31"/>
        <v>566425.739999999</v>
      </c>
    </row>
    <row r="104" spans="1:9">
      <c r="A104" s="307">
        <v>121</v>
      </c>
      <c r="B104" s="340" t="s">
        <v>112</v>
      </c>
      <c r="C104" s="333">
        <v>939377</v>
      </c>
      <c r="D104" s="311">
        <v>939377</v>
      </c>
      <c r="E104" s="325">
        <v>101706.2</v>
      </c>
      <c r="F104" s="325">
        <v>101706.2</v>
      </c>
      <c r="G104" s="325">
        <v>101706.2</v>
      </c>
      <c r="H104" s="297">
        <v>101706.2</v>
      </c>
      <c r="I104" s="324">
        <f t="shared" ref="I104:I109" si="32">F104-H104</f>
        <v>0</v>
      </c>
    </row>
    <row r="105" spans="1:9">
      <c r="A105" s="307">
        <v>122</v>
      </c>
      <c r="B105" s="340" t="s">
        <v>113</v>
      </c>
      <c r="C105" s="333">
        <v>36034915</v>
      </c>
      <c r="D105" s="311">
        <v>36454915</v>
      </c>
      <c r="E105" s="325">
        <v>5264756.35</v>
      </c>
      <c r="F105" s="325">
        <v>5264756.35</v>
      </c>
      <c r="G105" s="325">
        <v>4698330.61</v>
      </c>
      <c r="H105" s="297">
        <v>4698330.61</v>
      </c>
      <c r="I105" s="324">
        <f t="shared" si="32"/>
        <v>566425.739999999</v>
      </c>
    </row>
    <row r="106" spans="1:9">
      <c r="A106" s="307">
        <v>123</v>
      </c>
      <c r="B106" s="340" t="s">
        <v>114</v>
      </c>
      <c r="C106" s="333">
        <v>827550</v>
      </c>
      <c r="D106" s="311">
        <v>827550</v>
      </c>
      <c r="E106" s="325">
        <v>84730.44</v>
      </c>
      <c r="F106" s="325">
        <v>84730.44</v>
      </c>
      <c r="G106" s="325">
        <v>84730.44</v>
      </c>
      <c r="H106" s="297">
        <v>84730.44</v>
      </c>
      <c r="I106" s="324">
        <f t="shared" si="32"/>
        <v>0</v>
      </c>
    </row>
    <row r="107" spans="1:9">
      <c r="A107" s="307">
        <v>124</v>
      </c>
      <c r="B107" s="340" t="s">
        <v>115</v>
      </c>
      <c r="C107" s="333">
        <v>643001</v>
      </c>
      <c r="D107" s="311">
        <v>643001</v>
      </c>
      <c r="E107" s="325">
        <v>97787.1</v>
      </c>
      <c r="F107" s="325">
        <v>97787.1</v>
      </c>
      <c r="G107" s="325">
        <v>97787.1</v>
      </c>
      <c r="H107" s="297">
        <v>97787.1</v>
      </c>
      <c r="I107" s="324">
        <f t="shared" si="32"/>
        <v>0</v>
      </c>
    </row>
    <row r="108" spans="1:9">
      <c r="A108" s="307">
        <v>129</v>
      </c>
      <c r="B108" s="340" t="s">
        <v>118</v>
      </c>
      <c r="C108" s="333">
        <v>9088899</v>
      </c>
      <c r="D108" s="311">
        <v>9088899</v>
      </c>
      <c r="E108" s="325">
        <v>2073358.74</v>
      </c>
      <c r="F108" s="325">
        <v>2073358.74</v>
      </c>
      <c r="G108" s="325">
        <v>2073358.74</v>
      </c>
      <c r="H108" s="297">
        <v>2073358.74</v>
      </c>
      <c r="I108" s="324">
        <f t="shared" si="32"/>
        <v>0</v>
      </c>
    </row>
    <row r="109" spans="1:9">
      <c r="A109" s="329">
        <v>131</v>
      </c>
      <c r="B109" s="343" t="s">
        <v>119</v>
      </c>
      <c r="C109" s="330">
        <v>586071</v>
      </c>
      <c r="D109" s="327">
        <v>586071</v>
      </c>
      <c r="E109" s="325">
        <v>89113.44</v>
      </c>
      <c r="F109" s="325">
        <v>89113.44</v>
      </c>
      <c r="G109" s="325">
        <v>89113.44</v>
      </c>
      <c r="H109" s="297">
        <v>89113.44</v>
      </c>
      <c r="I109" s="324">
        <f t="shared" si="32"/>
        <v>0</v>
      </c>
    </row>
    <row r="110" ht="15.75" spans="1:9">
      <c r="A110" s="291" t="s">
        <v>121</v>
      </c>
      <c r="B110" s="338" t="s">
        <v>122</v>
      </c>
      <c r="C110" s="328">
        <f t="shared" ref="C110:I110" si="33">C111</f>
        <v>23582532</v>
      </c>
      <c r="D110" s="293">
        <f t="shared" si="33"/>
        <v>23582532</v>
      </c>
      <c r="E110" s="293">
        <f t="shared" si="33"/>
        <v>3528438.9</v>
      </c>
      <c r="F110" s="293">
        <f t="shared" si="33"/>
        <v>3528438.9</v>
      </c>
      <c r="G110" s="293">
        <f t="shared" si="33"/>
        <v>3528438.9</v>
      </c>
      <c r="H110" s="293">
        <f t="shared" si="33"/>
        <v>3528438.9</v>
      </c>
      <c r="I110" s="323">
        <f t="shared" si="33"/>
        <v>0</v>
      </c>
    </row>
    <row r="111" spans="1:9">
      <c r="A111" s="329">
        <v>122</v>
      </c>
      <c r="B111" s="343" t="s">
        <v>113</v>
      </c>
      <c r="C111" s="330">
        <v>23582532</v>
      </c>
      <c r="D111" s="327">
        <v>23582532</v>
      </c>
      <c r="E111" s="325">
        <v>3528438.9</v>
      </c>
      <c r="F111" s="325">
        <v>3528438.9</v>
      </c>
      <c r="G111" s="325">
        <v>3528438.9</v>
      </c>
      <c r="H111" s="297">
        <v>3528438.9</v>
      </c>
      <c r="I111" s="324">
        <f>F111-H111</f>
        <v>0</v>
      </c>
    </row>
    <row r="112" ht="15.75" spans="1:9">
      <c r="A112" s="291" t="s">
        <v>127</v>
      </c>
      <c r="B112" s="338" t="s">
        <v>128</v>
      </c>
      <c r="C112" s="328">
        <f t="shared" ref="C112:I112" si="34">SUM(C113:C115)</f>
        <v>11918155</v>
      </c>
      <c r="D112" s="293">
        <f t="shared" si="34"/>
        <v>11918155</v>
      </c>
      <c r="E112" s="293">
        <f t="shared" si="34"/>
        <v>2017024.7</v>
      </c>
      <c r="F112" s="293">
        <f t="shared" si="34"/>
        <v>2017024.7</v>
      </c>
      <c r="G112" s="293">
        <f t="shared" si="34"/>
        <v>2017024.7</v>
      </c>
      <c r="H112" s="293">
        <f t="shared" si="34"/>
        <v>2017024.7</v>
      </c>
      <c r="I112" s="323">
        <f t="shared" si="34"/>
        <v>0</v>
      </c>
    </row>
    <row r="113" spans="1:9">
      <c r="A113" s="307">
        <v>245</v>
      </c>
      <c r="B113" s="340" t="s">
        <v>133</v>
      </c>
      <c r="C113" s="333">
        <v>6277024</v>
      </c>
      <c r="D113" s="311">
        <v>6277024</v>
      </c>
      <c r="E113" s="325">
        <v>1056770.74</v>
      </c>
      <c r="F113" s="325">
        <v>1056770.74</v>
      </c>
      <c r="G113" s="325">
        <v>1056770.74</v>
      </c>
      <c r="H113" s="297">
        <v>1056770.74</v>
      </c>
      <c r="I113" s="324">
        <f>F113-H113</f>
        <v>0</v>
      </c>
    </row>
    <row r="114" spans="1:9">
      <c r="A114" s="307">
        <v>122</v>
      </c>
      <c r="B114" s="340" t="s">
        <v>113</v>
      </c>
      <c r="C114" s="333">
        <v>5357997</v>
      </c>
      <c r="D114" s="311">
        <v>5357997</v>
      </c>
      <c r="E114" s="325">
        <v>960253.96</v>
      </c>
      <c r="F114" s="325">
        <v>960253.96</v>
      </c>
      <c r="G114" s="325">
        <v>960253.96</v>
      </c>
      <c r="H114" s="297">
        <v>960253.96</v>
      </c>
      <c r="I114" s="324">
        <f>F114-H114</f>
        <v>0</v>
      </c>
    </row>
    <row r="115" spans="1:9">
      <c r="A115" s="329">
        <v>306</v>
      </c>
      <c r="B115" s="343" t="s">
        <v>149</v>
      </c>
      <c r="C115" s="330">
        <v>283134</v>
      </c>
      <c r="D115" s="327">
        <v>283134</v>
      </c>
      <c r="E115" s="325">
        <v>0</v>
      </c>
      <c r="F115" s="325">
        <v>0</v>
      </c>
      <c r="G115" s="325">
        <v>0</v>
      </c>
      <c r="H115" s="297">
        <v>0</v>
      </c>
      <c r="I115" s="324">
        <f>F115-H115</f>
        <v>0</v>
      </c>
    </row>
    <row r="116" ht="15.75" spans="1:9">
      <c r="A116" s="291" t="s">
        <v>137</v>
      </c>
      <c r="B116" s="338" t="s">
        <v>138</v>
      </c>
      <c r="C116" s="328">
        <f t="shared" ref="C116:I116" si="35">SUM(C117:C120)</f>
        <v>177645538</v>
      </c>
      <c r="D116" s="293">
        <f t="shared" si="35"/>
        <v>177645538</v>
      </c>
      <c r="E116" s="293">
        <f t="shared" si="35"/>
        <v>22965269.4</v>
      </c>
      <c r="F116" s="293">
        <f t="shared" si="35"/>
        <v>22965269.4</v>
      </c>
      <c r="G116" s="293">
        <f t="shared" si="35"/>
        <v>22965269.4</v>
      </c>
      <c r="H116" s="293">
        <f t="shared" si="35"/>
        <v>22965269.4</v>
      </c>
      <c r="I116" s="323">
        <f t="shared" si="35"/>
        <v>0</v>
      </c>
    </row>
    <row r="117" spans="1:9">
      <c r="A117" s="307">
        <v>301</v>
      </c>
      <c r="B117" s="340" t="s">
        <v>139</v>
      </c>
      <c r="C117" s="333">
        <v>85946791</v>
      </c>
      <c r="D117" s="311">
        <v>85946791</v>
      </c>
      <c r="E117" s="325">
        <v>9334792.18</v>
      </c>
      <c r="F117" s="325">
        <v>9334792.18</v>
      </c>
      <c r="G117" s="325">
        <v>9334792.18</v>
      </c>
      <c r="H117" s="297">
        <v>9334792.18</v>
      </c>
      <c r="I117" s="324">
        <f>F117-H117</f>
        <v>0</v>
      </c>
    </row>
    <row r="118" spans="1:9">
      <c r="A118" s="307">
        <v>302</v>
      </c>
      <c r="B118" s="340" t="s">
        <v>140</v>
      </c>
      <c r="C118" s="333">
        <v>63918596</v>
      </c>
      <c r="D118" s="311">
        <v>63918596</v>
      </c>
      <c r="E118" s="325">
        <v>9268036.96</v>
      </c>
      <c r="F118" s="325">
        <v>9268036.96</v>
      </c>
      <c r="G118" s="325">
        <v>9268036.96</v>
      </c>
      <c r="H118" s="297">
        <v>9268036.96</v>
      </c>
      <c r="I118" s="324">
        <f>F118-H118</f>
        <v>0</v>
      </c>
    </row>
    <row r="119" spans="1:9">
      <c r="A119" s="307">
        <v>305</v>
      </c>
      <c r="B119" s="340" t="s">
        <v>142</v>
      </c>
      <c r="C119" s="333">
        <v>10313091</v>
      </c>
      <c r="D119" s="311">
        <v>10313091</v>
      </c>
      <c r="E119" s="325">
        <v>1359780.82</v>
      </c>
      <c r="F119" s="325">
        <v>1359780.82</v>
      </c>
      <c r="G119" s="325">
        <v>1359780.82</v>
      </c>
      <c r="H119" s="297">
        <v>1359780.82</v>
      </c>
      <c r="I119" s="324">
        <f>F119-H119</f>
        <v>0</v>
      </c>
    </row>
    <row r="120" spans="1:9">
      <c r="A120" s="329">
        <v>122</v>
      </c>
      <c r="B120" s="343" t="s">
        <v>113</v>
      </c>
      <c r="C120" s="330">
        <v>17467060</v>
      </c>
      <c r="D120" s="327">
        <v>17467060</v>
      </c>
      <c r="E120" s="372">
        <v>3002659.44</v>
      </c>
      <c r="F120" s="372">
        <v>3002659.44</v>
      </c>
      <c r="G120" s="372">
        <v>3002659.44</v>
      </c>
      <c r="H120" s="301">
        <v>3002659.44</v>
      </c>
      <c r="I120" s="324">
        <f>F120-H120</f>
        <v>0</v>
      </c>
    </row>
    <row r="121" ht="15.75" spans="1:9">
      <c r="A121" s="337" t="s">
        <v>143</v>
      </c>
      <c r="B121" s="338" t="s">
        <v>144</v>
      </c>
      <c r="C121" s="328">
        <f>C122</f>
        <v>292216</v>
      </c>
      <c r="D121" s="293">
        <f t="shared" ref="D121:I121" si="36">D122</f>
        <v>292216</v>
      </c>
      <c r="E121" s="293">
        <f t="shared" si="36"/>
        <v>41024.66</v>
      </c>
      <c r="F121" s="323">
        <f t="shared" si="36"/>
        <v>41024.66</v>
      </c>
      <c r="G121" s="293">
        <f t="shared" si="36"/>
        <v>41024.66</v>
      </c>
      <c r="H121" s="293">
        <f t="shared" si="36"/>
        <v>41024.66</v>
      </c>
      <c r="I121" s="323">
        <f t="shared" si="36"/>
        <v>0</v>
      </c>
    </row>
    <row r="122" spans="1:9">
      <c r="A122" s="342">
        <v>122</v>
      </c>
      <c r="B122" s="343" t="s">
        <v>113</v>
      </c>
      <c r="C122" s="330">
        <v>292216</v>
      </c>
      <c r="D122" s="327">
        <v>292216</v>
      </c>
      <c r="E122" s="388">
        <v>41024.66</v>
      </c>
      <c r="F122" s="73">
        <v>41024.66</v>
      </c>
      <c r="G122" s="325">
        <v>41024.66</v>
      </c>
      <c r="H122" s="297">
        <v>41024.66</v>
      </c>
      <c r="I122" s="324">
        <f>F122-H122</f>
        <v>0</v>
      </c>
    </row>
    <row r="123" ht="15.75" spans="1:9">
      <c r="A123" s="291" t="s">
        <v>147</v>
      </c>
      <c r="B123" s="338" t="s">
        <v>148</v>
      </c>
      <c r="C123" s="328">
        <f>SUM(C124:C128)</f>
        <v>289058021</v>
      </c>
      <c r="D123" s="293">
        <f t="shared" ref="D123:I123" si="37">SUM(D124:D128)</f>
        <v>277030021</v>
      </c>
      <c r="E123" s="293">
        <f t="shared" si="37"/>
        <v>32916257.32</v>
      </c>
      <c r="F123" s="293">
        <f t="shared" si="37"/>
        <v>32916257.32</v>
      </c>
      <c r="G123" s="293">
        <f t="shared" si="37"/>
        <v>23344646.63</v>
      </c>
      <c r="H123" s="293">
        <f t="shared" si="37"/>
        <v>23344646.63</v>
      </c>
      <c r="I123" s="323">
        <f t="shared" si="37"/>
        <v>9571610.69</v>
      </c>
    </row>
    <row r="124" spans="1:9">
      <c r="A124" s="307">
        <v>361</v>
      </c>
      <c r="B124" s="340" t="s">
        <v>150</v>
      </c>
      <c r="C124" s="333">
        <v>125907053</v>
      </c>
      <c r="D124" s="311">
        <v>113239973</v>
      </c>
      <c r="E124" s="325">
        <v>10754096.79</v>
      </c>
      <c r="F124" s="325">
        <v>10754096.79</v>
      </c>
      <c r="G124" s="325">
        <v>10481855.88</v>
      </c>
      <c r="H124" s="297">
        <v>10481855.88</v>
      </c>
      <c r="I124" s="324">
        <f>F124-H124</f>
        <v>272240.909999998</v>
      </c>
    </row>
    <row r="125" spans="1:9">
      <c r="A125" s="307">
        <v>363</v>
      </c>
      <c r="B125" s="340" t="s">
        <v>152</v>
      </c>
      <c r="C125" s="333">
        <v>4076689</v>
      </c>
      <c r="D125" s="311">
        <v>4076689</v>
      </c>
      <c r="E125" s="325">
        <v>3904584.95</v>
      </c>
      <c r="F125" s="325">
        <v>3904584.95</v>
      </c>
      <c r="G125" s="325">
        <v>304274.23</v>
      </c>
      <c r="H125" s="297">
        <v>304274.23</v>
      </c>
      <c r="I125" s="324">
        <f>F125-H125</f>
        <v>3600310.72</v>
      </c>
    </row>
    <row r="126" spans="1:9">
      <c r="A126" s="307">
        <v>365</v>
      </c>
      <c r="B126" s="340" t="s">
        <v>153</v>
      </c>
      <c r="C126" s="333">
        <v>149394337</v>
      </c>
      <c r="D126" s="311">
        <v>150033417</v>
      </c>
      <c r="E126" s="325">
        <v>12607069.03</v>
      </c>
      <c r="F126" s="325">
        <v>12607069.03</v>
      </c>
      <c r="G126" s="325">
        <v>12159309.94</v>
      </c>
      <c r="H126" s="297">
        <v>12159309.94</v>
      </c>
      <c r="I126" s="324">
        <f>F126-H126</f>
        <v>447759.09</v>
      </c>
    </row>
    <row r="127" spans="1:9">
      <c r="A127" s="307">
        <v>366</v>
      </c>
      <c r="B127" s="340" t="s">
        <v>197</v>
      </c>
      <c r="C127" s="333">
        <v>4234225</v>
      </c>
      <c r="D127" s="311">
        <v>4234225</v>
      </c>
      <c r="E127" s="325">
        <v>4139228.27</v>
      </c>
      <c r="F127" s="325">
        <v>4139228.27</v>
      </c>
      <c r="G127" s="325">
        <v>287437.7</v>
      </c>
      <c r="H127" s="297">
        <v>287437.7</v>
      </c>
      <c r="I127" s="324">
        <f>F127-H127</f>
        <v>3851790.57</v>
      </c>
    </row>
    <row r="128" spans="1:9">
      <c r="A128" s="329">
        <v>122</v>
      </c>
      <c r="B128" s="343" t="s">
        <v>113</v>
      </c>
      <c r="C128" s="330">
        <v>5445717</v>
      </c>
      <c r="D128" s="327">
        <v>5445717</v>
      </c>
      <c r="E128" s="325">
        <v>1511278.28</v>
      </c>
      <c r="F128" s="325">
        <v>1511278.28</v>
      </c>
      <c r="G128" s="325">
        <v>111768.88</v>
      </c>
      <c r="H128" s="297">
        <v>111768.88</v>
      </c>
      <c r="I128" s="324">
        <f t="shared" ref="I128:I134" si="38">F128-H128</f>
        <v>1399509.4</v>
      </c>
    </row>
    <row r="129" ht="15.75" spans="1:9">
      <c r="A129" s="291" t="s">
        <v>156</v>
      </c>
      <c r="B129" s="338" t="s">
        <v>157</v>
      </c>
      <c r="C129" s="328">
        <f t="shared" ref="C129:I129" si="39">SUM(C130:C131)</f>
        <v>8045805</v>
      </c>
      <c r="D129" s="328">
        <f t="shared" si="39"/>
        <v>7695805</v>
      </c>
      <c r="E129" s="290">
        <f t="shared" si="39"/>
        <v>1067860.08</v>
      </c>
      <c r="F129" s="290">
        <f t="shared" si="39"/>
        <v>1067860.08</v>
      </c>
      <c r="G129" s="290">
        <f t="shared" si="39"/>
        <v>1067860.08</v>
      </c>
      <c r="H129" s="290">
        <f t="shared" si="39"/>
        <v>1067860.08</v>
      </c>
      <c r="I129" s="290">
        <f t="shared" si="39"/>
        <v>0</v>
      </c>
    </row>
    <row r="130" ht="15" spans="1:9">
      <c r="A130" s="346">
        <v>392</v>
      </c>
      <c r="B130" s="334" t="s">
        <v>159</v>
      </c>
      <c r="C130" s="332">
        <v>674000</v>
      </c>
      <c r="D130" s="306">
        <v>324000</v>
      </c>
      <c r="E130" s="306">
        <v>0</v>
      </c>
      <c r="F130" s="306">
        <v>0</v>
      </c>
      <c r="G130" s="306">
        <v>0</v>
      </c>
      <c r="H130" s="306">
        <v>0</v>
      </c>
      <c r="I130" s="306">
        <v>0</v>
      </c>
    </row>
    <row r="131" spans="1:9">
      <c r="A131" s="329">
        <v>122</v>
      </c>
      <c r="B131" s="343" t="s">
        <v>113</v>
      </c>
      <c r="C131" s="330">
        <v>7371805</v>
      </c>
      <c r="D131" s="327">
        <v>7371805</v>
      </c>
      <c r="E131" s="301">
        <v>1067860.08</v>
      </c>
      <c r="F131" s="301">
        <v>1067860.08</v>
      </c>
      <c r="G131" s="301">
        <v>1067860.08</v>
      </c>
      <c r="H131" s="301">
        <v>1067860.08</v>
      </c>
      <c r="I131" s="301">
        <f t="shared" si="38"/>
        <v>0</v>
      </c>
    </row>
    <row r="132" ht="15" spans="1:9">
      <c r="A132" s="391" t="s">
        <v>160</v>
      </c>
      <c r="B132" s="392" t="s">
        <v>161</v>
      </c>
      <c r="C132" s="376">
        <f>SUM(C133:C134)</f>
        <v>1225562</v>
      </c>
      <c r="D132" s="376">
        <f t="shared" ref="C132:I132" si="40">SUM(D133:D134)</f>
        <v>1225562</v>
      </c>
      <c r="E132" s="376">
        <f t="shared" si="40"/>
        <v>28782.28</v>
      </c>
      <c r="F132" s="376">
        <f t="shared" si="40"/>
        <v>28782.28</v>
      </c>
      <c r="G132" s="376">
        <f t="shared" si="40"/>
        <v>28782.28</v>
      </c>
      <c r="H132" s="376">
        <f t="shared" si="40"/>
        <v>28782.28</v>
      </c>
      <c r="I132" s="377">
        <f t="shared" si="40"/>
        <v>0</v>
      </c>
    </row>
    <row r="133" spans="1:9">
      <c r="A133" s="373">
        <v>242</v>
      </c>
      <c r="B133" s="340" t="s">
        <v>130</v>
      </c>
      <c r="C133" s="333">
        <v>356220</v>
      </c>
      <c r="D133" s="311">
        <v>356220</v>
      </c>
      <c r="E133" s="325">
        <v>0</v>
      </c>
      <c r="F133" s="325">
        <v>0</v>
      </c>
      <c r="G133" s="325">
        <v>0</v>
      </c>
      <c r="H133" s="297">
        <v>0</v>
      </c>
      <c r="I133" s="297">
        <f t="shared" si="38"/>
        <v>0</v>
      </c>
    </row>
    <row r="134" spans="1:9">
      <c r="A134" s="317">
        <v>422</v>
      </c>
      <c r="B134" s="343" t="s">
        <v>162</v>
      </c>
      <c r="C134" s="330">
        <v>869342</v>
      </c>
      <c r="D134" s="327">
        <v>869342</v>
      </c>
      <c r="E134" s="372">
        <v>28782.28</v>
      </c>
      <c r="F134" s="372">
        <v>28782.28</v>
      </c>
      <c r="G134" s="372">
        <v>28782.28</v>
      </c>
      <c r="H134" s="301">
        <v>28782.28</v>
      </c>
      <c r="I134" s="301">
        <f t="shared" si="38"/>
        <v>0</v>
      </c>
    </row>
    <row r="135" ht="15.75" spans="1:9">
      <c r="A135" s="291" t="s">
        <v>163</v>
      </c>
      <c r="B135" s="338" t="s">
        <v>164</v>
      </c>
      <c r="C135" s="328">
        <f>SUM(C136:C138)</f>
        <v>16247080</v>
      </c>
      <c r="D135" s="293">
        <f t="shared" ref="D135:I135" si="41">SUM(D136:D138)</f>
        <v>17272080</v>
      </c>
      <c r="E135" s="293">
        <f t="shared" si="41"/>
        <v>2379158.58</v>
      </c>
      <c r="F135" s="293">
        <f t="shared" si="41"/>
        <v>2379158.58</v>
      </c>
      <c r="G135" s="293">
        <f t="shared" si="41"/>
        <v>2379158.58</v>
      </c>
      <c r="H135" s="293">
        <f t="shared" si="41"/>
        <v>2379158.58</v>
      </c>
      <c r="I135" s="323">
        <f t="shared" si="41"/>
        <v>0</v>
      </c>
    </row>
    <row r="136" spans="1:9">
      <c r="A136" s="307">
        <v>451</v>
      </c>
      <c r="B136" s="340" t="s">
        <v>165</v>
      </c>
      <c r="C136" s="333">
        <v>3120114</v>
      </c>
      <c r="D136" s="311">
        <v>4145114</v>
      </c>
      <c r="E136" s="325">
        <v>468133.22</v>
      </c>
      <c r="F136" s="325">
        <v>468133.22</v>
      </c>
      <c r="G136" s="325">
        <v>468133.22</v>
      </c>
      <c r="H136" s="297">
        <v>468133.22</v>
      </c>
      <c r="I136" s="324">
        <f>F136-H136</f>
        <v>0</v>
      </c>
    </row>
    <row r="137" spans="1:9">
      <c r="A137" s="307">
        <v>452</v>
      </c>
      <c r="B137" s="340" t="s">
        <v>166</v>
      </c>
      <c r="C137" s="333">
        <v>4132220</v>
      </c>
      <c r="D137" s="311">
        <v>4132220</v>
      </c>
      <c r="E137" s="325">
        <v>601663.9</v>
      </c>
      <c r="F137" s="325">
        <v>601663.9</v>
      </c>
      <c r="G137" s="325">
        <v>601663.9</v>
      </c>
      <c r="H137" s="297">
        <v>601663.9</v>
      </c>
      <c r="I137" s="324">
        <f>F137-H137</f>
        <v>0</v>
      </c>
    </row>
    <row r="138" spans="1:9">
      <c r="A138" s="329">
        <v>122</v>
      </c>
      <c r="B138" s="343" t="s">
        <v>113</v>
      </c>
      <c r="C138" s="330">
        <v>8994746</v>
      </c>
      <c r="D138" s="327">
        <v>8994746</v>
      </c>
      <c r="E138" s="325">
        <v>1309361.46</v>
      </c>
      <c r="F138" s="325">
        <v>1309361.46</v>
      </c>
      <c r="G138" s="325">
        <v>1309361.46</v>
      </c>
      <c r="H138" s="297">
        <v>1309361.46</v>
      </c>
      <c r="I138" s="324">
        <f>F138-H138</f>
        <v>0</v>
      </c>
    </row>
    <row r="139" ht="15.75" spans="1:9">
      <c r="A139" s="364" t="s">
        <v>167</v>
      </c>
      <c r="B139" s="338" t="s">
        <v>168</v>
      </c>
      <c r="C139" s="328">
        <f>C140</f>
        <v>1202237</v>
      </c>
      <c r="D139" s="293">
        <f t="shared" ref="D139:I139" si="42">D140</f>
        <v>1332237</v>
      </c>
      <c r="E139" s="293">
        <f t="shared" si="42"/>
        <v>108513.04</v>
      </c>
      <c r="F139" s="393">
        <f t="shared" si="42"/>
        <v>108513.04</v>
      </c>
      <c r="G139" s="293">
        <f t="shared" si="42"/>
        <v>108513.04</v>
      </c>
      <c r="H139" s="293">
        <f t="shared" si="42"/>
        <v>108513.04</v>
      </c>
      <c r="I139" s="323">
        <f t="shared" si="42"/>
        <v>0</v>
      </c>
    </row>
    <row r="140" spans="1:9">
      <c r="A140" s="339">
        <v>482</v>
      </c>
      <c r="B140" s="340" t="s">
        <v>169</v>
      </c>
      <c r="C140" s="330">
        <v>1202237</v>
      </c>
      <c r="D140" s="327">
        <v>1332237</v>
      </c>
      <c r="E140" s="325">
        <v>108513.04</v>
      </c>
      <c r="F140" s="325">
        <v>108513.04</v>
      </c>
      <c r="G140" s="335">
        <v>108513.04</v>
      </c>
      <c r="H140" s="335">
        <v>108513.04</v>
      </c>
      <c r="I140" s="324">
        <f t="shared" ref="I140:I144" si="43">F140-H140</f>
        <v>0</v>
      </c>
    </row>
    <row r="141" ht="15.75" spans="1:9">
      <c r="A141" s="337" t="s">
        <v>170</v>
      </c>
      <c r="B141" s="338" t="s">
        <v>171</v>
      </c>
      <c r="C141" s="328">
        <f>C142</f>
        <v>2677771</v>
      </c>
      <c r="D141" s="293">
        <f t="shared" ref="D141:I141" si="44">D142</f>
        <v>2677771</v>
      </c>
      <c r="E141" s="293">
        <f t="shared" si="44"/>
        <v>416292.12</v>
      </c>
      <c r="F141" s="293">
        <f t="shared" si="44"/>
        <v>416292.12</v>
      </c>
      <c r="G141" s="293">
        <f t="shared" si="44"/>
        <v>416292.12</v>
      </c>
      <c r="H141" s="293">
        <f t="shared" si="44"/>
        <v>416292.12</v>
      </c>
      <c r="I141" s="398">
        <f t="shared" si="44"/>
        <v>0</v>
      </c>
    </row>
    <row r="142" spans="1:9">
      <c r="A142" s="342">
        <v>541</v>
      </c>
      <c r="B142" s="343" t="s">
        <v>172</v>
      </c>
      <c r="C142" s="330">
        <v>2677771</v>
      </c>
      <c r="D142" s="327">
        <v>2677771</v>
      </c>
      <c r="E142" s="372">
        <v>416292.12</v>
      </c>
      <c r="F142" s="372">
        <v>416292.12</v>
      </c>
      <c r="G142" s="372">
        <v>416292.12</v>
      </c>
      <c r="H142" s="301">
        <v>416292.12</v>
      </c>
      <c r="I142" s="358">
        <f t="shared" si="43"/>
        <v>0</v>
      </c>
    </row>
    <row r="143" ht="15" spans="1:9">
      <c r="A143" s="339" t="s">
        <v>182</v>
      </c>
      <c r="B143" s="340" t="s">
        <v>183</v>
      </c>
      <c r="C143" s="394">
        <f t="shared" ref="C143:I143" si="45">C144</f>
        <v>82273</v>
      </c>
      <c r="D143" s="394">
        <f t="shared" si="45"/>
        <v>82273</v>
      </c>
      <c r="E143" s="394">
        <f t="shared" si="45"/>
        <v>12483.36</v>
      </c>
      <c r="F143" s="394">
        <f t="shared" si="45"/>
        <v>12483.36</v>
      </c>
      <c r="G143" s="394">
        <f t="shared" si="45"/>
        <v>12483.36</v>
      </c>
      <c r="H143" s="394">
        <f t="shared" si="45"/>
        <v>12483.36</v>
      </c>
      <c r="I143" s="377">
        <f t="shared" si="45"/>
        <v>0</v>
      </c>
    </row>
    <row r="144" spans="1:9">
      <c r="A144" s="339"/>
      <c r="B144" s="340" t="s">
        <v>120</v>
      </c>
      <c r="C144" s="333">
        <v>82273</v>
      </c>
      <c r="D144" s="311">
        <v>82273</v>
      </c>
      <c r="E144" s="325">
        <v>12483.36</v>
      </c>
      <c r="F144" s="325">
        <v>12483.36</v>
      </c>
      <c r="G144" s="325">
        <v>12483.36</v>
      </c>
      <c r="H144" s="297">
        <v>12483.36</v>
      </c>
      <c r="I144" s="301">
        <f t="shared" si="43"/>
        <v>0</v>
      </c>
    </row>
    <row r="145" ht="15.75" spans="1:9">
      <c r="A145" s="337" t="s">
        <v>188</v>
      </c>
      <c r="B145" s="338" t="s">
        <v>189</v>
      </c>
      <c r="C145" s="345">
        <f>SUM(C146:C148)</f>
        <v>470265702</v>
      </c>
      <c r="D145" s="361">
        <f t="shared" ref="D145:I145" si="46">SUM(D146:D148)</f>
        <v>470265702</v>
      </c>
      <c r="E145" s="361">
        <f t="shared" si="46"/>
        <v>458690362.87</v>
      </c>
      <c r="F145" s="361">
        <f t="shared" si="46"/>
        <v>458690362.87</v>
      </c>
      <c r="G145" s="361">
        <f t="shared" si="46"/>
        <v>157990877.61</v>
      </c>
      <c r="H145" s="361">
        <f t="shared" si="46"/>
        <v>157990877.61</v>
      </c>
      <c r="I145" s="361">
        <f t="shared" si="46"/>
        <v>300699485.26</v>
      </c>
    </row>
    <row r="146" spans="1:9">
      <c r="A146" s="339">
        <v>843</v>
      </c>
      <c r="B146" s="340" t="s">
        <v>191</v>
      </c>
      <c r="C146" s="350">
        <v>32453854</v>
      </c>
      <c r="D146" s="351">
        <v>32453854</v>
      </c>
      <c r="E146" s="351">
        <v>32453854</v>
      </c>
      <c r="F146" s="351">
        <v>32453854</v>
      </c>
      <c r="G146" s="347">
        <v>4959241.19</v>
      </c>
      <c r="H146" s="348">
        <v>4959241.19</v>
      </c>
      <c r="I146" s="348">
        <f>F146-H146</f>
        <v>27494612.81</v>
      </c>
    </row>
    <row r="147" spans="1:9">
      <c r="A147" s="339">
        <v>845</v>
      </c>
      <c r="B147" s="340" t="s">
        <v>198</v>
      </c>
      <c r="C147" s="350">
        <v>41867840</v>
      </c>
      <c r="D147" s="351">
        <v>41867840</v>
      </c>
      <c r="E147" s="351">
        <v>41867840</v>
      </c>
      <c r="F147" s="351">
        <v>41867840</v>
      </c>
      <c r="G147" s="347">
        <v>6002141.08</v>
      </c>
      <c r="H147" s="348">
        <v>6002141.08</v>
      </c>
      <c r="I147" s="348">
        <f>F147-H147</f>
        <v>35865698.92</v>
      </c>
    </row>
    <row r="148" spans="1:9">
      <c r="A148" s="342">
        <v>846</v>
      </c>
      <c r="B148" s="343" t="s">
        <v>192</v>
      </c>
      <c r="C148" s="353">
        <v>395944008</v>
      </c>
      <c r="D148" s="354">
        <v>395944008</v>
      </c>
      <c r="E148" s="354">
        <v>384368668.87</v>
      </c>
      <c r="F148" s="354">
        <v>384368668.87</v>
      </c>
      <c r="G148" s="395">
        <v>147029495.34</v>
      </c>
      <c r="H148" s="335">
        <v>147029495.34</v>
      </c>
      <c r="I148" s="335">
        <f>F148-H148</f>
        <v>237339173.53</v>
      </c>
    </row>
    <row r="151" ht="15" spans="2:9">
      <c r="B151" s="41" t="s">
        <v>86</v>
      </c>
      <c r="C151" s="396"/>
      <c r="D151" s="41" t="s">
        <v>87</v>
      </c>
      <c r="E151" s="41"/>
      <c r="F151" s="41"/>
      <c r="G151" s="41" t="s">
        <v>88</v>
      </c>
      <c r="H151" s="41"/>
      <c r="I151" s="41"/>
    </row>
    <row r="152" spans="2:9">
      <c r="B152" s="42" t="s">
        <v>89</v>
      </c>
      <c r="C152" s="397"/>
      <c r="D152" s="42" t="s">
        <v>90</v>
      </c>
      <c r="E152" s="42"/>
      <c r="F152" s="42"/>
      <c r="G152" s="42" t="s">
        <v>91</v>
      </c>
      <c r="H152" s="42"/>
      <c r="I152" s="42"/>
    </row>
    <row r="154" ht="15" spans="4:6">
      <c r="D154" s="41" t="s">
        <v>92</v>
      </c>
      <c r="E154" s="41"/>
      <c r="F154" s="41"/>
    </row>
    <row r="155" spans="4:6">
      <c r="D155" s="47" t="s">
        <v>93</v>
      </c>
      <c r="E155" s="47"/>
      <c r="F155" s="47"/>
    </row>
    <row r="156" spans="4:6">
      <c r="D156" s="42" t="s">
        <v>94</v>
      </c>
      <c r="E156" s="42"/>
      <c r="F156" s="42"/>
    </row>
  </sheetData>
  <mergeCells count="19">
    <mergeCell ref="A1:I1"/>
    <mergeCell ref="A2:B2"/>
    <mergeCell ref="C2:D2"/>
    <mergeCell ref="E2:F2"/>
    <mergeCell ref="G2:H2"/>
    <mergeCell ref="A3:B3"/>
    <mergeCell ref="A8:B8"/>
    <mergeCell ref="A96:B96"/>
    <mergeCell ref="A97:B97"/>
    <mergeCell ref="A98:B98"/>
    <mergeCell ref="A99:B99"/>
    <mergeCell ref="A100:B100"/>
    <mergeCell ref="D151:F151"/>
    <mergeCell ref="G151:I151"/>
    <mergeCell ref="D152:F152"/>
    <mergeCell ref="G152:I152"/>
    <mergeCell ref="D154:F154"/>
    <mergeCell ref="D155:F155"/>
    <mergeCell ref="D156:F156"/>
  </mergeCells>
  <printOptions horizontalCentered="1"/>
  <pageMargins left="0.196527777777778" right="0.196527777777778" top="0.196527777777778" bottom="0.196527777777778" header="0.314583333333333" footer="0.314583333333333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B4" sqref="B4:N40"/>
    </sheetView>
  </sheetViews>
  <sheetFormatPr defaultColWidth="15.2857142857143" defaultRowHeight="12.75"/>
  <cols>
    <col min="1" max="1" width="39.2857142857143" customWidth="1"/>
    <col min="2" max="2" width="16.5714285714286" style="43" customWidth="1"/>
    <col min="3" max="3" width="15.7142857142857" style="43" customWidth="1"/>
    <col min="4" max="4" width="16.8571428571429" style="43" customWidth="1"/>
    <col min="5" max="5" width="15.7142857142857" style="43" customWidth="1"/>
    <col min="6" max="6" width="17.7142857142857" style="43" customWidth="1"/>
    <col min="7" max="7" width="15.7142857142857" style="43" customWidth="1"/>
    <col min="8" max="8" width="16.8571428571429" style="43" customWidth="1"/>
    <col min="9" max="9" width="15.7142857142857" style="43" customWidth="1"/>
    <col min="10" max="10" width="17.5714285714286" style="43" customWidth="1"/>
    <col min="11" max="11" width="16.7142857142857" style="43" customWidth="1"/>
    <col min="12" max="12" width="17.4285714285714" style="43" customWidth="1"/>
    <col min="13" max="13" width="15.7142857142857" style="43" customWidth="1"/>
    <col min="14" max="14" width="18.2857142857143" style="43" customWidth="1"/>
    <col min="15" max="15" width="1.85714285714286" customWidth="1"/>
    <col min="16" max="200" width="8.57142857142857" customWidth="1"/>
    <col min="201" max="201" width="48.7142857142857" customWidth="1"/>
    <col min="205" max="205" width="15.7142857142857" customWidth="1"/>
    <col min="206" max="206" width="16.5714285714286" customWidth="1"/>
    <col min="207" max="207" width="15.5714285714286" customWidth="1"/>
  </cols>
  <sheetData>
    <row r="1" s="37" customFormat="1" ht="18.75" customHeight="1" spans="1:14">
      <c r="A1" s="34" t="s">
        <v>199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267"/>
      <c r="M1" s="268"/>
      <c r="N1" s="269"/>
    </row>
    <row r="2" customFormat="1" ht="18.75" customHeight="1" spans="1:14">
      <c r="A2" s="34" t="s">
        <v>200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67"/>
      <c r="M2" s="179"/>
      <c r="N2" s="179"/>
    </row>
    <row r="3" customFormat="1" ht="17.1" customHeight="1" spans="1:14">
      <c r="A3" s="243" t="s">
        <v>201</v>
      </c>
      <c r="B3" s="244" t="s">
        <v>202</v>
      </c>
      <c r="C3" s="244" t="s">
        <v>203</v>
      </c>
      <c r="D3" s="244" t="s">
        <v>204</v>
      </c>
      <c r="E3" s="244" t="s">
        <v>205</v>
      </c>
      <c r="F3" s="244" t="s">
        <v>206</v>
      </c>
      <c r="G3" s="244" t="s">
        <v>207</v>
      </c>
      <c r="H3" s="244" t="s">
        <v>208</v>
      </c>
      <c r="I3" s="244" t="s">
        <v>209</v>
      </c>
      <c r="J3" s="244" t="s">
        <v>210</v>
      </c>
      <c r="K3" s="244" t="s">
        <v>211</v>
      </c>
      <c r="L3" s="244" t="s">
        <v>212</v>
      </c>
      <c r="M3" s="244" t="s">
        <v>213</v>
      </c>
      <c r="N3" s="244" t="s">
        <v>214</v>
      </c>
    </row>
    <row r="4" customFormat="1" ht="15.75" customHeight="1" spans="1:14">
      <c r="A4" s="243"/>
      <c r="B4" s="56">
        <f t="shared" ref="B4:N4" si="0">B5+B11+B12+B15+B16+B24</f>
        <v>1018149765.34</v>
      </c>
      <c r="C4" s="56">
        <f t="shared" si="0"/>
        <v>732576280.64</v>
      </c>
      <c r="D4" s="56">
        <f t="shared" si="0"/>
        <v>736319245.44</v>
      </c>
      <c r="E4" s="56">
        <f t="shared" si="0"/>
        <v>856273156.44</v>
      </c>
      <c r="F4" s="56">
        <f t="shared" si="0"/>
        <v>745787649.89</v>
      </c>
      <c r="G4" s="56">
        <f t="shared" si="0"/>
        <v>713787704.77</v>
      </c>
      <c r="H4" s="56">
        <f t="shared" si="0"/>
        <v>781268242.66</v>
      </c>
      <c r="I4" s="56">
        <f t="shared" si="0"/>
        <v>713871990.309999</v>
      </c>
      <c r="J4" s="56">
        <f t="shared" si="0"/>
        <v>886291469.17</v>
      </c>
      <c r="K4" s="56">
        <f t="shared" si="0"/>
        <v>967264807.45</v>
      </c>
      <c r="L4" s="56">
        <f t="shared" si="0"/>
        <v>1154602234.49</v>
      </c>
      <c r="M4" s="56">
        <f t="shared" si="0"/>
        <v>942504657.08</v>
      </c>
      <c r="N4" s="56">
        <f t="shared" si="0"/>
        <v>10248697203.68</v>
      </c>
    </row>
    <row r="5" customFormat="1" ht="15.75" customHeight="1" spans="1:14">
      <c r="A5" s="10" t="s">
        <v>215</v>
      </c>
      <c r="B5" s="56">
        <f t="shared" ref="B5:I5" si="1">SUM(B6:B10)</f>
        <v>356214077.05</v>
      </c>
      <c r="C5" s="56">
        <f t="shared" si="1"/>
        <v>358216294.88</v>
      </c>
      <c r="D5" s="56">
        <f t="shared" si="1"/>
        <v>373050943.05</v>
      </c>
      <c r="E5" s="56">
        <f t="shared" si="1"/>
        <v>462915083.27</v>
      </c>
      <c r="F5" s="56">
        <f t="shared" si="1"/>
        <v>377531875.36</v>
      </c>
      <c r="G5" s="56">
        <f t="shared" si="1"/>
        <v>363591912.62</v>
      </c>
      <c r="H5" s="56">
        <f t="shared" si="1"/>
        <v>375925941.3</v>
      </c>
      <c r="I5" s="56">
        <f t="shared" si="1"/>
        <v>400128071.62</v>
      </c>
      <c r="J5" s="56">
        <v>496854155.68</v>
      </c>
      <c r="K5" s="56">
        <f>SUM(K6:K10)</f>
        <v>460973111.81</v>
      </c>
      <c r="L5" s="56">
        <f>SUM(L6:L10)</f>
        <v>612458929.3</v>
      </c>
      <c r="M5" s="56">
        <f>SUM(M6:M10)</f>
        <v>587906587.46</v>
      </c>
      <c r="N5" s="56">
        <f>SUM(N6:N10)</f>
        <v>5225766983.4</v>
      </c>
    </row>
    <row r="6" customFormat="1" ht="15.75" customHeight="1" spans="1:14">
      <c r="A6" s="245" t="s">
        <v>216</v>
      </c>
      <c r="B6" s="246">
        <v>107858946.47</v>
      </c>
      <c r="C6" s="56">
        <v>105184197.77</v>
      </c>
      <c r="D6" s="246">
        <v>113893469.79</v>
      </c>
      <c r="E6" s="56">
        <v>99549143.74</v>
      </c>
      <c r="F6" s="247">
        <v>109277579.79</v>
      </c>
      <c r="G6" s="56">
        <v>97764247.59</v>
      </c>
      <c r="H6" s="247">
        <v>104014982.29</v>
      </c>
      <c r="I6" s="270">
        <v>107076873.25</v>
      </c>
      <c r="J6" s="247">
        <v>108083428.04</v>
      </c>
      <c r="K6" s="270">
        <v>115255824.11</v>
      </c>
      <c r="L6" s="270">
        <v>257190048.31</v>
      </c>
      <c r="M6" s="270">
        <v>263884974.87</v>
      </c>
      <c r="N6" s="248">
        <f t="shared" ref="N6:N11" si="2">SUM(B6:M6)</f>
        <v>1589033716.02</v>
      </c>
    </row>
    <row r="7" customFormat="1" ht="15.75" customHeight="1" spans="1:14">
      <c r="A7" s="245" t="s">
        <v>217</v>
      </c>
      <c r="B7" s="56">
        <v>165755734.72</v>
      </c>
      <c r="C7" s="56">
        <v>166403728.54</v>
      </c>
      <c r="D7" s="56">
        <v>169827703.82</v>
      </c>
      <c r="E7" s="56">
        <v>276490617.67</v>
      </c>
      <c r="F7" s="56">
        <v>179139886.38</v>
      </c>
      <c r="G7" s="56">
        <v>175954235.2</v>
      </c>
      <c r="H7" s="56">
        <v>174973977.71</v>
      </c>
      <c r="I7" s="56">
        <v>197536721.44</v>
      </c>
      <c r="J7" s="56">
        <v>294773187</v>
      </c>
      <c r="K7" s="56">
        <v>217948003.48</v>
      </c>
      <c r="L7" s="56">
        <v>212701555.63</v>
      </c>
      <c r="M7" s="56">
        <v>167470322.83</v>
      </c>
      <c r="N7" s="248">
        <f t="shared" si="2"/>
        <v>2398975674.42</v>
      </c>
    </row>
    <row r="8" customFormat="1" ht="15.75" customHeight="1" spans="1:14">
      <c r="A8" s="245" t="s">
        <v>218</v>
      </c>
      <c r="B8" s="246">
        <v>21597967.45</v>
      </c>
      <c r="C8" s="56">
        <v>24735135.94</v>
      </c>
      <c r="D8" s="246">
        <v>27365676.76</v>
      </c>
      <c r="E8" s="56">
        <v>25994447.19</v>
      </c>
      <c r="F8" s="56">
        <v>22957539.04</v>
      </c>
      <c r="G8" s="56">
        <v>24329688.82</v>
      </c>
      <c r="H8" s="56">
        <v>25947438.66</v>
      </c>
      <c r="I8" s="56">
        <v>31081137.7</v>
      </c>
      <c r="J8" s="56">
        <v>26808939.33</v>
      </c>
      <c r="K8" s="56">
        <v>38628226.81</v>
      </c>
      <c r="L8" s="56">
        <v>34480493.45</v>
      </c>
      <c r="M8" s="31">
        <v>42432030.51</v>
      </c>
      <c r="N8" s="248">
        <f t="shared" si="2"/>
        <v>346358721.66</v>
      </c>
    </row>
    <row r="9" customFormat="1" ht="15.75" customHeight="1" spans="1:14">
      <c r="A9" s="245" t="s">
        <v>219</v>
      </c>
      <c r="B9" s="56">
        <v>39682145.57</v>
      </c>
      <c r="C9" s="56">
        <v>40350327.88</v>
      </c>
      <c r="D9" s="56">
        <v>40542338.17</v>
      </c>
      <c r="E9" s="56">
        <v>41250011.28</v>
      </c>
      <c r="F9" s="56">
        <v>46114875.2</v>
      </c>
      <c r="G9" s="56">
        <v>46767035.33</v>
      </c>
      <c r="H9" s="56">
        <v>51886071.51</v>
      </c>
      <c r="I9" s="56">
        <v>44613746.74</v>
      </c>
      <c r="J9" s="56">
        <v>47908043.58</v>
      </c>
      <c r="K9" s="56">
        <v>65973309.59</v>
      </c>
      <c r="L9" s="56">
        <v>62688414.2</v>
      </c>
      <c r="M9" s="271">
        <v>39972620.3</v>
      </c>
      <c r="N9" s="248">
        <f t="shared" si="2"/>
        <v>567748939.35</v>
      </c>
    </row>
    <row r="10" customFormat="1" ht="15.75" customHeight="1" spans="1:14">
      <c r="A10" s="10" t="s">
        <v>220</v>
      </c>
      <c r="B10" s="56">
        <v>21319282.84</v>
      </c>
      <c r="C10" s="56">
        <v>21542904.75</v>
      </c>
      <c r="D10" s="56">
        <v>21421754.51</v>
      </c>
      <c r="E10" s="56">
        <v>19630863.39</v>
      </c>
      <c r="F10" s="56">
        <v>20041994.95</v>
      </c>
      <c r="G10" s="56">
        <v>18776705.68</v>
      </c>
      <c r="H10" s="56">
        <v>19103471.13</v>
      </c>
      <c r="I10" s="56">
        <v>19819592.49</v>
      </c>
      <c r="J10" s="56">
        <v>19280557.73</v>
      </c>
      <c r="K10" s="56">
        <v>23167747.82</v>
      </c>
      <c r="L10" s="56">
        <v>45398417.71</v>
      </c>
      <c r="M10" s="56">
        <v>74146638.95</v>
      </c>
      <c r="N10" s="248">
        <f t="shared" si="2"/>
        <v>323649931.95</v>
      </c>
    </row>
    <row r="11" customFormat="1" ht="14.25" customHeight="1" spans="1:14">
      <c r="A11" s="245" t="s">
        <v>221</v>
      </c>
      <c r="B11" s="246">
        <v>29946825.67</v>
      </c>
      <c r="C11" s="246">
        <v>25923479.48</v>
      </c>
      <c r="D11" s="246">
        <v>35203519.18</v>
      </c>
      <c r="E11" s="246">
        <v>30872348.23</v>
      </c>
      <c r="F11" s="246">
        <v>31624584.57</v>
      </c>
      <c r="G11" s="246">
        <v>34134928.58</v>
      </c>
      <c r="H11" s="246">
        <v>33637068.35</v>
      </c>
      <c r="I11" s="246">
        <v>31067363.33</v>
      </c>
      <c r="J11" s="246">
        <v>28816354.92</v>
      </c>
      <c r="K11" s="246">
        <v>56871164.77</v>
      </c>
      <c r="L11" s="246">
        <v>31888446.39</v>
      </c>
      <c r="M11" s="246">
        <v>31918389.08</v>
      </c>
      <c r="N11" s="248">
        <f t="shared" si="2"/>
        <v>401904472.55</v>
      </c>
    </row>
    <row r="12" customFormat="1" ht="15.75" customHeight="1" spans="1:14">
      <c r="A12" s="245" t="s">
        <v>222</v>
      </c>
      <c r="B12" s="248">
        <f t="shared" ref="B12:I12" si="3">SUM(B13:B14)</f>
        <v>42949794.64</v>
      </c>
      <c r="C12" s="248">
        <f t="shared" si="3"/>
        <v>43575794.24</v>
      </c>
      <c r="D12" s="248">
        <f t="shared" si="3"/>
        <v>43961540.25</v>
      </c>
      <c r="E12" s="248">
        <f t="shared" si="3"/>
        <v>104871669.5</v>
      </c>
      <c r="F12" s="248">
        <f t="shared" si="3"/>
        <v>35940746.25</v>
      </c>
      <c r="G12" s="248">
        <f t="shared" si="3"/>
        <v>50226727.55</v>
      </c>
      <c r="H12" s="248">
        <f t="shared" si="3"/>
        <v>97436357.54</v>
      </c>
      <c r="I12" s="248">
        <f t="shared" si="3"/>
        <v>38104979.81</v>
      </c>
      <c r="J12" s="248">
        <v>95959163.46</v>
      </c>
      <c r="K12" s="248">
        <f>SUM(K13:K14)</f>
        <v>38927980.33</v>
      </c>
      <c r="L12" s="248">
        <f>SUM(L13:L14)</f>
        <v>49294231.57</v>
      </c>
      <c r="M12" s="248">
        <f>SUM(M13:M14)</f>
        <v>34607899.03</v>
      </c>
      <c r="N12" s="248">
        <f>SUM(N13:N14)</f>
        <v>675856884.17</v>
      </c>
    </row>
    <row r="13" customFormat="1" ht="15" customHeight="1" spans="1:14">
      <c r="A13" s="10" t="s">
        <v>223</v>
      </c>
      <c r="B13" s="56">
        <v>42853897.24</v>
      </c>
      <c r="C13" s="20">
        <v>43484372.35</v>
      </c>
      <c r="D13" s="56">
        <v>43872625.05</v>
      </c>
      <c r="E13" s="20">
        <v>34786669.27</v>
      </c>
      <c r="F13" s="56">
        <v>35830344.34</v>
      </c>
      <c r="G13" s="20">
        <v>50118166.56</v>
      </c>
      <c r="H13" s="56">
        <v>38997151.33</v>
      </c>
      <c r="I13" s="20">
        <v>37219535.64</v>
      </c>
      <c r="J13" s="56">
        <v>52567596.83</v>
      </c>
      <c r="K13" s="20">
        <v>38773849.71</v>
      </c>
      <c r="L13" s="20">
        <v>49167946.26</v>
      </c>
      <c r="M13" s="31">
        <v>34515718.37</v>
      </c>
      <c r="N13" s="248">
        <f t="shared" ref="N13:N15" si="4">SUM(B13:M13)</f>
        <v>502187872.95</v>
      </c>
    </row>
    <row r="14" customFormat="1" ht="15.75" customHeight="1" spans="1:14">
      <c r="A14" s="10" t="s">
        <v>224</v>
      </c>
      <c r="B14" s="246">
        <v>95897.3999999985</v>
      </c>
      <c r="C14" s="56">
        <v>91421.8900000006</v>
      </c>
      <c r="D14" s="246">
        <v>88915.200000003</v>
      </c>
      <c r="E14" s="56">
        <v>70085000.23</v>
      </c>
      <c r="F14" s="246">
        <v>110401.909999996</v>
      </c>
      <c r="G14" s="56">
        <v>108560.989999995</v>
      </c>
      <c r="H14" s="56">
        <v>58439206.21</v>
      </c>
      <c r="I14" s="56">
        <v>885444.170000002</v>
      </c>
      <c r="J14" s="56">
        <v>43391566.63</v>
      </c>
      <c r="K14" s="56">
        <v>154130.619999997</v>
      </c>
      <c r="L14" s="56">
        <v>126285.310000002</v>
      </c>
      <c r="M14" s="56">
        <v>92180.6600000001</v>
      </c>
      <c r="N14" s="248">
        <f t="shared" si="4"/>
        <v>173669011.22</v>
      </c>
    </row>
    <row r="15" customFormat="1" ht="15.75" customHeight="1" spans="1:14">
      <c r="A15" s="245" t="s">
        <v>225</v>
      </c>
      <c r="B15" s="56">
        <v>3761390.37</v>
      </c>
      <c r="C15" s="246">
        <v>3484549.54</v>
      </c>
      <c r="D15" s="56">
        <v>4145412.82</v>
      </c>
      <c r="E15" s="246">
        <v>4230574</v>
      </c>
      <c r="F15" s="56">
        <v>4480949.01</v>
      </c>
      <c r="G15" s="246">
        <v>3790957.14</v>
      </c>
      <c r="H15" s="56">
        <v>3977876.56</v>
      </c>
      <c r="I15" s="56">
        <v>3486493.55</v>
      </c>
      <c r="J15" s="56">
        <v>3419512.34</v>
      </c>
      <c r="K15" s="56">
        <v>4650201.25</v>
      </c>
      <c r="L15" s="56">
        <v>3589731.88</v>
      </c>
      <c r="M15" s="56">
        <v>3248559.75</v>
      </c>
      <c r="N15" s="248">
        <f t="shared" si="4"/>
        <v>46266208.21</v>
      </c>
    </row>
    <row r="16" customFormat="1" ht="15.75" customHeight="1" spans="1:14">
      <c r="A16" s="245" t="s">
        <v>226</v>
      </c>
      <c r="B16" s="56">
        <f t="shared" ref="B16:I16" si="5">SUM(B17:B23)</f>
        <v>273390635.78</v>
      </c>
      <c r="C16" s="56">
        <f t="shared" si="5"/>
        <v>282687144.86</v>
      </c>
      <c r="D16" s="56">
        <f t="shared" si="5"/>
        <v>261609196.75</v>
      </c>
      <c r="E16" s="56">
        <f t="shared" si="5"/>
        <v>204625046.02</v>
      </c>
      <c r="F16" s="56">
        <f t="shared" si="5"/>
        <v>279579541.24</v>
      </c>
      <c r="G16" s="56">
        <f t="shared" si="5"/>
        <v>225562134.88</v>
      </c>
      <c r="H16" s="56">
        <f t="shared" si="5"/>
        <v>267375713.67</v>
      </c>
      <c r="I16" s="56">
        <f t="shared" si="5"/>
        <v>233000999.729999</v>
      </c>
      <c r="J16" s="56">
        <v>206759896.56</v>
      </c>
      <c r="K16" s="56">
        <f>SUM(K17:K23)</f>
        <v>343073069.59</v>
      </c>
      <c r="L16" s="56">
        <f>SUM(L17:L23)</f>
        <v>433308925.43</v>
      </c>
      <c r="M16" s="56">
        <f>SUM(M17:M23)</f>
        <v>267274607.1</v>
      </c>
      <c r="N16" s="56">
        <f>SUM(N17:N23)</f>
        <v>3278246911.61</v>
      </c>
    </row>
    <row r="17" customFormat="1" ht="15.75" customHeight="1" spans="1:14">
      <c r="A17" s="245" t="s">
        <v>227</v>
      </c>
      <c r="B17" s="249">
        <v>10267675.22</v>
      </c>
      <c r="C17" s="56">
        <v>10433710.11</v>
      </c>
      <c r="D17" s="249">
        <v>13309676.61</v>
      </c>
      <c r="E17" s="56">
        <v>13670866.55</v>
      </c>
      <c r="F17" s="249">
        <v>14368935.6</v>
      </c>
      <c r="G17" s="56">
        <v>11072060.46</v>
      </c>
      <c r="H17" s="249">
        <v>14050879.74</v>
      </c>
      <c r="I17" s="56">
        <v>9423431.52</v>
      </c>
      <c r="J17" s="249">
        <v>12809644.84</v>
      </c>
      <c r="K17" s="56">
        <v>20628301.36</v>
      </c>
      <c r="L17" s="56">
        <v>13088375.48</v>
      </c>
      <c r="M17" s="56">
        <v>16456008.98</v>
      </c>
      <c r="N17" s="248">
        <f t="shared" ref="N17:N24" si="6">SUM(B17:M17)</f>
        <v>159579566.47</v>
      </c>
    </row>
    <row r="18" customFormat="1" ht="15.75" customHeight="1" spans="1:14">
      <c r="A18" s="245" t="s">
        <v>228</v>
      </c>
      <c r="B18" s="56">
        <v>98756805.52</v>
      </c>
      <c r="C18" s="249">
        <v>106363834.34</v>
      </c>
      <c r="D18" s="56">
        <v>98462227.24</v>
      </c>
      <c r="E18" s="249">
        <v>74634518.58</v>
      </c>
      <c r="F18" s="56">
        <v>135135132.54</v>
      </c>
      <c r="G18" s="249">
        <v>99713325.96</v>
      </c>
      <c r="H18" s="56">
        <v>120402422.72</v>
      </c>
      <c r="I18" s="249">
        <v>99218162</v>
      </c>
      <c r="J18" s="56">
        <v>91411248.18</v>
      </c>
      <c r="K18" s="249">
        <v>143304139.41</v>
      </c>
      <c r="L18" s="249">
        <v>105224636.52</v>
      </c>
      <c r="M18" s="249">
        <v>67403692.33</v>
      </c>
      <c r="N18" s="248">
        <f t="shared" si="6"/>
        <v>1240030145.34</v>
      </c>
    </row>
    <row r="19" customFormat="1" ht="15.75" customHeight="1" spans="1:14">
      <c r="A19" s="245" t="s">
        <v>229</v>
      </c>
      <c r="B19" s="56">
        <v>58848274.24</v>
      </c>
      <c r="C19" s="56">
        <v>51684083</v>
      </c>
      <c r="D19" s="56">
        <v>46702983.33</v>
      </c>
      <c r="E19" s="56">
        <v>13158404.18</v>
      </c>
      <c r="F19" s="56">
        <v>15829300.21</v>
      </c>
      <c r="G19" s="56">
        <v>14922685.2</v>
      </c>
      <c r="H19" s="56">
        <v>15021402.49</v>
      </c>
      <c r="I19" s="56">
        <v>14099722.18</v>
      </c>
      <c r="J19" s="56">
        <v>10506418.89</v>
      </c>
      <c r="K19" s="56">
        <v>20591489.65</v>
      </c>
      <c r="L19" s="56">
        <v>206801985.29</v>
      </c>
      <c r="M19" s="56">
        <v>87272444.46</v>
      </c>
      <c r="N19" s="248">
        <f t="shared" si="6"/>
        <v>555439193.12</v>
      </c>
    </row>
    <row r="20" customFormat="1" ht="15.75" customHeight="1" spans="1:14">
      <c r="A20" s="245" t="s">
        <v>230</v>
      </c>
      <c r="B20" s="56">
        <v>16906.39</v>
      </c>
      <c r="C20" s="56">
        <v>26992.33</v>
      </c>
      <c r="D20" s="56">
        <v>8523.48</v>
      </c>
      <c r="E20" s="56">
        <v>18525.33</v>
      </c>
      <c r="F20" s="56">
        <v>4039.22</v>
      </c>
      <c r="G20" s="56">
        <v>11810.16</v>
      </c>
      <c r="H20" s="56">
        <v>112466.3</v>
      </c>
      <c r="I20" s="56">
        <v>571223.54</v>
      </c>
      <c r="J20" s="56">
        <v>47450.38</v>
      </c>
      <c r="K20" s="56">
        <v>45924.68</v>
      </c>
      <c r="L20" s="56">
        <v>33587.95</v>
      </c>
      <c r="M20" s="56">
        <v>13750.19</v>
      </c>
      <c r="N20" s="248">
        <f t="shared" si="6"/>
        <v>911199.95</v>
      </c>
    </row>
    <row r="21" customFormat="1" ht="15.75" customHeight="1" spans="1:14">
      <c r="A21" s="245" t="s">
        <v>231</v>
      </c>
      <c r="B21" s="56">
        <v>767630.01</v>
      </c>
      <c r="C21" s="56">
        <v>817681.61</v>
      </c>
      <c r="D21" s="56">
        <v>648807.58</v>
      </c>
      <c r="E21" s="56">
        <v>835248.64</v>
      </c>
      <c r="F21" s="56">
        <v>771640.4</v>
      </c>
      <c r="G21" s="56">
        <v>681654.91</v>
      </c>
      <c r="H21" s="56">
        <v>829890.8</v>
      </c>
      <c r="I21" s="56">
        <v>826815.55</v>
      </c>
      <c r="J21" s="56">
        <v>760937.73</v>
      </c>
      <c r="K21" s="56">
        <v>874077.28</v>
      </c>
      <c r="L21" s="56">
        <v>845983.79</v>
      </c>
      <c r="M21" s="56">
        <v>816886.76</v>
      </c>
      <c r="N21" s="248">
        <f t="shared" si="6"/>
        <v>9477255.06</v>
      </c>
    </row>
    <row r="22" customFormat="1" ht="15.75" customHeight="1" spans="1:14">
      <c r="A22" s="245" t="s">
        <v>232</v>
      </c>
      <c r="B22" s="249">
        <v>42805319.4</v>
      </c>
      <c r="C22" s="249">
        <v>45508814.7</v>
      </c>
      <c r="D22" s="249">
        <v>41926545.34</v>
      </c>
      <c r="E22" s="249">
        <v>31676682.17</v>
      </c>
      <c r="F22" s="249">
        <v>49528554.67</v>
      </c>
      <c r="G22" s="249">
        <v>38848053.6</v>
      </c>
      <c r="H22" s="249">
        <v>45372132.38</v>
      </c>
      <c r="I22" s="249">
        <v>38571356.23</v>
      </c>
      <c r="J22" s="249">
        <v>36682571.09</v>
      </c>
      <c r="K22" s="249">
        <v>59771118.59</v>
      </c>
      <c r="L22" s="249">
        <v>52779912.39</v>
      </c>
      <c r="M22" s="249">
        <v>33668733.31</v>
      </c>
      <c r="N22" s="248">
        <f t="shared" si="6"/>
        <v>517139793.87</v>
      </c>
    </row>
    <row r="23" customFormat="1" ht="15.75" customHeight="1" spans="1:14">
      <c r="A23" s="245" t="s">
        <v>233</v>
      </c>
      <c r="B23" s="56">
        <v>61928025</v>
      </c>
      <c r="C23" s="56">
        <v>67852028.77</v>
      </c>
      <c r="D23" s="56">
        <v>60550433.17</v>
      </c>
      <c r="E23" s="56">
        <v>70630800.57</v>
      </c>
      <c r="F23" s="56">
        <v>63941938.6</v>
      </c>
      <c r="G23" s="56">
        <v>60312544.59</v>
      </c>
      <c r="H23" s="56">
        <v>71586519.24</v>
      </c>
      <c r="I23" s="56">
        <v>70290288.7099995</v>
      </c>
      <c r="J23" s="56">
        <v>54541625.45</v>
      </c>
      <c r="K23" s="56">
        <v>97858018.62</v>
      </c>
      <c r="L23" s="56">
        <v>54534444.0100001</v>
      </c>
      <c r="M23" s="56">
        <v>61643091.0700001</v>
      </c>
      <c r="N23" s="248">
        <f t="shared" si="6"/>
        <v>795669757.8</v>
      </c>
    </row>
    <row r="24" customFormat="1" ht="15.75" customHeight="1" spans="1:14">
      <c r="A24" s="245" t="s">
        <v>234</v>
      </c>
      <c r="B24" s="246">
        <v>311887041.83</v>
      </c>
      <c r="C24" s="246">
        <v>18689017.64</v>
      </c>
      <c r="D24" s="246">
        <v>18348633.39</v>
      </c>
      <c r="E24" s="246">
        <v>48758435.42</v>
      </c>
      <c r="F24" s="246">
        <v>16629953.46</v>
      </c>
      <c r="G24" s="246">
        <v>36481044</v>
      </c>
      <c r="H24" s="246">
        <v>2915285.24</v>
      </c>
      <c r="I24" s="246">
        <v>8084082.27</v>
      </c>
      <c r="J24" s="246">
        <v>54482386.21</v>
      </c>
      <c r="K24" s="246">
        <v>62769279.7</v>
      </c>
      <c r="L24" s="246">
        <v>24061969.92</v>
      </c>
      <c r="M24" s="246">
        <v>17548614.66</v>
      </c>
      <c r="N24" s="248">
        <f t="shared" si="6"/>
        <v>620655743.74</v>
      </c>
    </row>
    <row r="25" customFormat="1" ht="15.75" customHeight="1" spans="1:14">
      <c r="A25" s="250" t="s">
        <v>235</v>
      </c>
      <c r="B25" s="56">
        <f t="shared" ref="B25:I25" si="7">SUM(B26:B29)</f>
        <v>93463856.18</v>
      </c>
      <c r="C25" s="56">
        <f t="shared" si="7"/>
        <v>92867436.15</v>
      </c>
      <c r="D25" s="56">
        <f t="shared" si="7"/>
        <v>85571683.47</v>
      </c>
      <c r="E25" s="56">
        <f t="shared" si="7"/>
        <v>76479905.3</v>
      </c>
      <c r="F25" s="56">
        <f t="shared" si="7"/>
        <v>85114222.22</v>
      </c>
      <c r="G25" s="56">
        <f t="shared" si="7"/>
        <v>95885569.69</v>
      </c>
      <c r="H25" s="56">
        <f t="shared" si="7"/>
        <v>85474630.35</v>
      </c>
      <c r="I25" s="56">
        <f t="shared" si="7"/>
        <v>79679585.33</v>
      </c>
      <c r="J25" s="56">
        <v>99534906.56</v>
      </c>
      <c r="K25" s="56">
        <f>SUM(K26:K29)</f>
        <v>121242942.79</v>
      </c>
      <c r="L25" s="56">
        <f>SUM(L26:L29)</f>
        <v>129048340.71</v>
      </c>
      <c r="M25" s="56">
        <f>SUM(M26:M29)</f>
        <v>84882555.89</v>
      </c>
      <c r="N25" s="56">
        <f>SUM(N26:N29)</f>
        <v>1129245634.64</v>
      </c>
    </row>
    <row r="26" customFormat="1" ht="16.5" customHeight="1" spans="1:14">
      <c r="A26" s="245" t="s">
        <v>236</v>
      </c>
      <c r="B26" s="56">
        <v>20733110.65</v>
      </c>
      <c r="C26" s="246">
        <v>19864746.13</v>
      </c>
      <c r="D26" s="56">
        <v>21574337.8</v>
      </c>
      <c r="E26" s="246">
        <v>20907004.24</v>
      </c>
      <c r="F26" s="56">
        <v>22791346.27</v>
      </c>
      <c r="G26" s="246">
        <v>24550081.99</v>
      </c>
      <c r="H26" s="56">
        <v>23909169.06</v>
      </c>
      <c r="I26" s="246">
        <v>22175037.45</v>
      </c>
      <c r="J26" s="56">
        <v>22173871.68</v>
      </c>
      <c r="K26" s="246">
        <v>44606266.85</v>
      </c>
      <c r="L26" s="246">
        <v>22197041.55</v>
      </c>
      <c r="M26" s="246">
        <v>22071892.49</v>
      </c>
      <c r="N26" s="248">
        <f t="shared" ref="N26:N29" si="8">SUM(B26:M26)</f>
        <v>287553906.16</v>
      </c>
    </row>
    <row r="27" customFormat="1" ht="16.5" customHeight="1" spans="1:14">
      <c r="A27" s="251" t="s">
        <v>237</v>
      </c>
      <c r="B27" s="246">
        <v>6885516.57</v>
      </c>
      <c r="C27" s="246">
        <v>6446792.75</v>
      </c>
      <c r="D27" s="246">
        <v>90750.1</v>
      </c>
      <c r="E27" s="246">
        <v>13348409.59</v>
      </c>
      <c r="F27" s="246">
        <v>7358411.54</v>
      </c>
      <c r="G27" s="246">
        <v>5982928.91</v>
      </c>
      <c r="H27" s="246">
        <v>6294034.77</v>
      </c>
      <c r="I27" s="246">
        <v>5933635.54</v>
      </c>
      <c r="J27" s="246">
        <v>10504148.5</v>
      </c>
      <c r="K27" s="246">
        <v>16944743.28</v>
      </c>
      <c r="L27" s="246">
        <v>3430980.1</v>
      </c>
      <c r="M27" s="246">
        <v>4548739.51</v>
      </c>
      <c r="N27" s="248">
        <f t="shared" si="8"/>
        <v>87769091.16</v>
      </c>
    </row>
    <row r="28" customFormat="1" ht="16.5" customHeight="1" spans="1:14">
      <c r="A28" s="252" t="s">
        <v>238</v>
      </c>
      <c r="B28" s="246">
        <v>32113770.77</v>
      </c>
      <c r="C28" s="246">
        <v>32690637.1</v>
      </c>
      <c r="D28" s="246">
        <v>32080152.03</v>
      </c>
      <c r="E28" s="246">
        <v>21760978.89</v>
      </c>
      <c r="F28" s="246">
        <v>22938029.74</v>
      </c>
      <c r="G28" s="246">
        <v>40072251.57</v>
      </c>
      <c r="H28" s="246">
        <v>26210275.62</v>
      </c>
      <c r="I28" s="246">
        <v>26743041.47</v>
      </c>
      <c r="J28" s="246">
        <v>43749746.49</v>
      </c>
      <c r="K28" s="246">
        <v>23837101.58</v>
      </c>
      <c r="L28" s="246">
        <v>38221405.34</v>
      </c>
      <c r="M28" s="246">
        <v>23869367.46</v>
      </c>
      <c r="N28" s="248">
        <f t="shared" si="8"/>
        <v>364286758.06</v>
      </c>
    </row>
    <row r="29" customFormat="1" ht="16.5" customHeight="1" spans="1:14">
      <c r="A29" s="245" t="s">
        <v>239</v>
      </c>
      <c r="B29" s="56">
        <v>33731458.19</v>
      </c>
      <c r="C29" s="56">
        <v>33865260.17</v>
      </c>
      <c r="D29" s="56">
        <v>31826443.54</v>
      </c>
      <c r="E29" s="56">
        <v>20463512.58</v>
      </c>
      <c r="F29" s="247">
        <v>32026434.67</v>
      </c>
      <c r="G29" s="56">
        <v>25280307.22</v>
      </c>
      <c r="H29" s="247">
        <v>29061150.9</v>
      </c>
      <c r="I29" s="56">
        <v>24827870.87</v>
      </c>
      <c r="J29" s="247">
        <v>23107139.89</v>
      </c>
      <c r="K29" s="56">
        <v>35854831.08</v>
      </c>
      <c r="L29" s="56">
        <v>65198913.72</v>
      </c>
      <c r="M29" s="56">
        <v>34392556.43</v>
      </c>
      <c r="N29" s="248">
        <f t="shared" si="8"/>
        <v>389635879.26</v>
      </c>
    </row>
    <row r="30" customFormat="1" ht="20.1" customHeight="1" spans="1:14">
      <c r="A30" s="250" t="s">
        <v>240</v>
      </c>
      <c r="B30" s="56">
        <f t="shared" ref="B30:I30" si="9">B4-B25</f>
        <v>924685909.16</v>
      </c>
      <c r="C30" s="56">
        <f t="shared" si="9"/>
        <v>639708844.49</v>
      </c>
      <c r="D30" s="56">
        <f t="shared" si="9"/>
        <v>650747561.97</v>
      </c>
      <c r="E30" s="56">
        <f t="shared" si="9"/>
        <v>779793251.14</v>
      </c>
      <c r="F30" s="56">
        <f t="shared" si="9"/>
        <v>660673427.67</v>
      </c>
      <c r="G30" s="56">
        <f t="shared" si="9"/>
        <v>617902135.08</v>
      </c>
      <c r="H30" s="56">
        <f t="shared" si="9"/>
        <v>695793612.31</v>
      </c>
      <c r="I30" s="56">
        <f t="shared" si="9"/>
        <v>634192404.979999</v>
      </c>
      <c r="J30" s="56">
        <v>786756562.61</v>
      </c>
      <c r="K30" s="56">
        <f>K4-K25</f>
        <v>846021864.66</v>
      </c>
      <c r="L30" s="56">
        <f>L4-L25</f>
        <v>1025553893.78</v>
      </c>
      <c r="M30" s="56">
        <f>M4-M25</f>
        <v>857622101.19</v>
      </c>
      <c r="N30" s="56">
        <f>N4-N25</f>
        <v>9119451569.04</v>
      </c>
    </row>
    <row r="31" customFormat="1" ht="45" customHeight="1" spans="1:14">
      <c r="A31" s="55" t="s">
        <v>241</v>
      </c>
      <c r="B31" s="56">
        <v>0</v>
      </c>
      <c r="C31" s="56">
        <v>0</v>
      </c>
      <c r="D31" s="56">
        <v>0</v>
      </c>
      <c r="E31" s="56">
        <v>0</v>
      </c>
      <c r="F31" s="56">
        <v>1000000</v>
      </c>
      <c r="G31" s="56">
        <v>1150000</v>
      </c>
      <c r="H31" s="56">
        <v>2050000</v>
      </c>
      <c r="I31" s="56">
        <v>2395000</v>
      </c>
      <c r="J31" s="56">
        <v>1450000</v>
      </c>
      <c r="K31" s="56">
        <v>4511397</v>
      </c>
      <c r="L31" s="56">
        <v>0</v>
      </c>
      <c r="M31" s="56">
        <v>0</v>
      </c>
      <c r="N31" s="248">
        <f t="shared" ref="N31:N36" si="10">SUM(B31:M31)</f>
        <v>12556397</v>
      </c>
    </row>
    <row r="32" customFormat="1" ht="44.25" customHeight="1" spans="1:14">
      <c r="A32" s="253" t="s">
        <v>242</v>
      </c>
      <c r="B32" s="56">
        <f t="shared" ref="B32:I32" si="11">B30-B31</f>
        <v>924685909.16</v>
      </c>
      <c r="C32" s="56">
        <f t="shared" si="11"/>
        <v>639708844.49</v>
      </c>
      <c r="D32" s="56">
        <f t="shared" si="11"/>
        <v>650747561.97</v>
      </c>
      <c r="E32" s="56">
        <f t="shared" si="11"/>
        <v>779793251.14</v>
      </c>
      <c r="F32" s="56">
        <f t="shared" si="11"/>
        <v>659673427.67</v>
      </c>
      <c r="G32" s="56">
        <f t="shared" si="11"/>
        <v>616752135.08</v>
      </c>
      <c r="H32" s="56">
        <f t="shared" si="11"/>
        <v>693743612.31</v>
      </c>
      <c r="I32" s="56">
        <f t="shared" si="11"/>
        <v>631797404.979999</v>
      </c>
      <c r="J32" s="56">
        <v>785306562.61</v>
      </c>
      <c r="K32" s="56">
        <f>K30-K31</f>
        <v>841510467.66</v>
      </c>
      <c r="L32" s="56">
        <f>L30-L31</f>
        <v>1025553893.78</v>
      </c>
      <c r="M32" s="56">
        <f>M30-M31</f>
        <v>857622101.19</v>
      </c>
      <c r="N32" s="56">
        <f>N30-N31</f>
        <v>9106895172.04</v>
      </c>
    </row>
    <row r="33" customFormat="1" ht="46.5" customHeight="1" spans="1:14">
      <c r="A33" s="254" t="s">
        <v>243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2200000</v>
      </c>
      <c r="L33" s="56">
        <v>0</v>
      </c>
      <c r="M33" s="56">
        <v>0</v>
      </c>
      <c r="N33" s="248">
        <f t="shared" si="10"/>
        <v>2200000</v>
      </c>
    </row>
    <row r="34" customFormat="1" ht="70.5" customHeight="1" spans="1:14">
      <c r="A34" s="254" t="s">
        <v>244</v>
      </c>
      <c r="B34" s="56">
        <v>2255748</v>
      </c>
      <c r="C34" s="56">
        <v>2255748</v>
      </c>
      <c r="D34" s="56">
        <v>2255748</v>
      </c>
      <c r="E34" s="56">
        <v>2258784</v>
      </c>
      <c r="F34" s="56">
        <v>2252712</v>
      </c>
      <c r="G34" s="56">
        <v>2252712</v>
      </c>
      <c r="H34" s="56">
        <v>2252712</v>
      </c>
      <c r="I34" s="56">
        <v>2252712</v>
      </c>
      <c r="J34" s="56">
        <v>2252712</v>
      </c>
      <c r="K34" s="56">
        <v>4505424</v>
      </c>
      <c r="L34" s="31">
        <v>2402322</v>
      </c>
      <c r="M34" s="31">
        <v>2402322</v>
      </c>
      <c r="N34" s="248">
        <f t="shared" si="10"/>
        <v>29599656</v>
      </c>
    </row>
    <row r="35" customFormat="1" ht="37.5" customHeight="1" spans="1:14">
      <c r="A35" s="255" t="s">
        <v>245</v>
      </c>
      <c r="B35" s="256"/>
      <c r="C35" s="56"/>
      <c r="D35" s="256"/>
      <c r="E35" s="56"/>
      <c r="F35" s="256"/>
      <c r="G35" s="56"/>
      <c r="H35" s="256"/>
      <c r="I35" s="56"/>
      <c r="J35" s="256">
        <v>0</v>
      </c>
      <c r="K35" s="56">
        <v>0</v>
      </c>
      <c r="L35" s="56">
        <v>0</v>
      </c>
      <c r="M35" s="56">
        <v>0</v>
      </c>
      <c r="N35" s="272">
        <f t="shared" si="10"/>
        <v>0</v>
      </c>
    </row>
    <row r="36" customFormat="1" ht="45.75" customHeight="1" spans="1:14">
      <c r="A36" s="257" t="s">
        <v>246</v>
      </c>
      <c r="B36" s="258">
        <f t="shared" ref="B36:M36" si="12">B32-B33-B34-B35</f>
        <v>922430161.16</v>
      </c>
      <c r="C36" s="259">
        <f t="shared" si="12"/>
        <v>637453096.49</v>
      </c>
      <c r="D36" s="258">
        <f t="shared" si="12"/>
        <v>648491813.97</v>
      </c>
      <c r="E36" s="259">
        <f t="shared" si="12"/>
        <v>777534467.14</v>
      </c>
      <c r="F36" s="258">
        <f t="shared" si="12"/>
        <v>657420715.67</v>
      </c>
      <c r="G36" s="259">
        <f t="shared" si="12"/>
        <v>614499423.08</v>
      </c>
      <c r="H36" s="258">
        <f t="shared" si="12"/>
        <v>691490900.31</v>
      </c>
      <c r="I36" s="259">
        <f t="shared" si="12"/>
        <v>629544692.979999</v>
      </c>
      <c r="J36" s="259">
        <f t="shared" si="12"/>
        <v>783053850.61</v>
      </c>
      <c r="K36" s="259">
        <f t="shared" si="12"/>
        <v>834805043.66</v>
      </c>
      <c r="L36" s="259">
        <f t="shared" si="12"/>
        <v>1023151571.78</v>
      </c>
      <c r="M36" s="259">
        <f t="shared" si="12"/>
        <v>855219779.19</v>
      </c>
      <c r="N36" s="273">
        <f t="shared" si="10"/>
        <v>9075095516.04</v>
      </c>
    </row>
    <row r="37" customFormat="1" ht="27.95" customHeight="1" spans="1:14">
      <c r="A37" s="244" t="s">
        <v>247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03" t="s">
        <v>248</v>
      </c>
    </row>
    <row r="38" customFormat="1" ht="18.75" customHeight="1" spans="1:14">
      <c r="A38" s="261" t="s">
        <v>249</v>
      </c>
      <c r="B38" s="248">
        <f t="shared" ref="B38:M38" si="13">B4-B29</f>
        <v>984418307.15</v>
      </c>
      <c r="C38" s="248">
        <f t="shared" si="13"/>
        <v>698711020.47</v>
      </c>
      <c r="D38" s="248">
        <f t="shared" si="13"/>
        <v>704492801.9</v>
      </c>
      <c r="E38" s="248">
        <f t="shared" si="13"/>
        <v>835809643.86</v>
      </c>
      <c r="F38" s="248">
        <f t="shared" si="13"/>
        <v>713761215.22</v>
      </c>
      <c r="G38" s="248">
        <f t="shared" si="13"/>
        <v>688507397.55</v>
      </c>
      <c r="H38" s="248">
        <f t="shared" si="13"/>
        <v>752207091.76</v>
      </c>
      <c r="I38" s="248">
        <f t="shared" si="13"/>
        <v>689044119.439999</v>
      </c>
      <c r="J38" s="248">
        <f t="shared" si="13"/>
        <v>863184329.28</v>
      </c>
      <c r="K38" s="248">
        <f t="shared" si="13"/>
        <v>931409976.37</v>
      </c>
      <c r="L38" s="248">
        <f t="shared" si="13"/>
        <v>1089403320.77</v>
      </c>
      <c r="M38" s="248">
        <f t="shared" si="13"/>
        <v>908112100.65</v>
      </c>
      <c r="N38" s="56">
        <f>SUM(B38:M38)</f>
        <v>9859061324.42</v>
      </c>
    </row>
    <row r="39" customFormat="1" ht="18.75" customHeight="1" spans="1:14">
      <c r="A39" s="261" t="s">
        <v>250</v>
      </c>
      <c r="B39" s="56">
        <v>936071410.42</v>
      </c>
      <c r="C39" s="56">
        <v>697892845.5</v>
      </c>
      <c r="D39" s="56">
        <v>666950225.36</v>
      </c>
      <c r="E39" s="56">
        <v>689800117.74</v>
      </c>
      <c r="F39" s="56">
        <v>851157332.06</v>
      </c>
      <c r="G39" s="56">
        <v>680111788.5</v>
      </c>
      <c r="H39" s="56">
        <v>654255495.28</v>
      </c>
      <c r="I39" s="31">
        <v>738783759.59</v>
      </c>
      <c r="J39" s="56">
        <v>693354926.01</v>
      </c>
      <c r="K39" s="56">
        <v>923660084.55</v>
      </c>
      <c r="L39" s="56">
        <v>577726462.28</v>
      </c>
      <c r="M39" s="31">
        <v>709503054.22</v>
      </c>
      <c r="N39" s="56">
        <f>SUM(B39:M39)</f>
        <v>8819267501.51</v>
      </c>
    </row>
    <row r="40" customFormat="1" ht="22.5" customHeight="1" spans="1:14">
      <c r="A40" s="262" t="s">
        <v>248</v>
      </c>
      <c r="B40" s="263"/>
      <c r="C40" s="263"/>
      <c r="D40" s="264"/>
      <c r="E40" s="264"/>
      <c r="F40" s="264"/>
      <c r="G40" s="264"/>
      <c r="H40" s="265"/>
      <c r="I40" s="265"/>
      <c r="J40" s="265"/>
      <c r="K40" s="265"/>
      <c r="L40" s="265"/>
      <c r="M40" s="265"/>
      <c r="N40" s="274">
        <f>N39/N38*100</f>
        <v>89.4534196644611</v>
      </c>
    </row>
    <row r="42" customFormat="1" ht="15" spans="1:14">
      <c r="A42" s="41" t="s">
        <v>86</v>
      </c>
      <c r="B42" s="5"/>
      <c r="C42" s="266" t="s">
        <v>87</v>
      </c>
      <c r="D42" s="266"/>
      <c r="E42" s="266"/>
      <c r="F42" s="5"/>
      <c r="G42" s="41" t="s">
        <v>88</v>
      </c>
      <c r="H42" s="41"/>
      <c r="I42" s="41"/>
      <c r="J42" s="5"/>
      <c r="K42" s="41" t="s">
        <v>92</v>
      </c>
      <c r="L42" s="41"/>
      <c r="M42" s="41"/>
      <c r="N42" s="43"/>
    </row>
    <row r="43" customFormat="1" spans="1:14">
      <c r="A43" s="42" t="s">
        <v>89</v>
      </c>
      <c r="B43" s="43"/>
      <c r="C43" s="42" t="s">
        <v>90</v>
      </c>
      <c r="D43" s="42"/>
      <c r="E43" s="42"/>
      <c r="F43" s="43"/>
      <c r="G43" s="42" t="s">
        <v>91</v>
      </c>
      <c r="H43" s="42"/>
      <c r="I43" s="42"/>
      <c r="J43" s="73"/>
      <c r="K43" s="47" t="s">
        <v>93</v>
      </c>
      <c r="L43" s="47"/>
      <c r="M43" s="47"/>
      <c r="N43" s="73"/>
    </row>
    <row r="44" customFormat="1" spans="2:14">
      <c r="B44" s="43"/>
      <c r="C44" s="43"/>
      <c r="D44" s="43"/>
      <c r="E44" s="43"/>
      <c r="F44" s="43"/>
      <c r="G44" s="43"/>
      <c r="H44" s="43"/>
      <c r="I44" s="43"/>
      <c r="J44" s="43"/>
      <c r="K44" s="42" t="s">
        <v>94</v>
      </c>
      <c r="L44" s="42"/>
      <c r="M44" s="42"/>
      <c r="N44" s="43"/>
    </row>
    <row r="45" customFormat="1" spans="2:14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275"/>
      <c r="M45" s="45"/>
      <c r="N45" s="45"/>
    </row>
    <row r="46" customFormat="1" spans="2:14">
      <c r="B46" s="43"/>
      <c r="C46" s="43"/>
      <c r="D46" s="43"/>
      <c r="E46" s="43"/>
      <c r="F46" s="43"/>
      <c r="G46" s="43"/>
      <c r="H46" s="43"/>
      <c r="I46" s="43"/>
      <c r="J46" s="45"/>
      <c r="K46" s="43"/>
      <c r="L46" s="45"/>
      <c r="M46" s="45"/>
      <c r="N46" s="43"/>
    </row>
    <row r="47" customFormat="1" spans="2:14">
      <c r="B47" s="43"/>
      <c r="C47" s="43"/>
      <c r="D47" s="43"/>
      <c r="E47" s="43"/>
      <c r="F47" s="43"/>
      <c r="G47" s="43"/>
      <c r="H47" s="43"/>
      <c r="I47" s="45"/>
      <c r="J47" s="45"/>
      <c r="K47" s="43"/>
      <c r="L47" s="45"/>
      <c r="M47" s="45"/>
      <c r="N47" s="45"/>
    </row>
    <row r="48" customFormat="1" spans="2:14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275"/>
      <c r="M48" s="275"/>
      <c r="N48" s="43"/>
    </row>
    <row r="49" spans="11:14">
      <c r="K49" s="275"/>
      <c r="L49" s="45"/>
      <c r="M49" s="45"/>
      <c r="N49" s="45"/>
    </row>
    <row r="50" customFormat="1" spans="2:14">
      <c r="B50" s="43"/>
      <c r="C50" s="43"/>
      <c r="D50" s="43"/>
      <c r="E50" s="43"/>
      <c r="F50" s="43"/>
      <c r="G50" s="43"/>
      <c r="H50" s="43"/>
      <c r="I50" s="45"/>
      <c r="J50" s="45"/>
      <c r="K50" s="43"/>
      <c r="L50" s="43"/>
      <c r="M50" s="43"/>
      <c r="N50" s="43"/>
    </row>
    <row r="52" customFormat="1" spans="2:1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5"/>
      <c r="M52" s="43"/>
      <c r="N52" s="43"/>
    </row>
  </sheetData>
  <mergeCells count="8">
    <mergeCell ref="C42:E42"/>
    <mergeCell ref="G42:I42"/>
    <mergeCell ref="K42:M42"/>
    <mergeCell ref="C43:E43"/>
    <mergeCell ref="G43:I43"/>
    <mergeCell ref="K43:M43"/>
    <mergeCell ref="K44:M44"/>
    <mergeCell ref="A3:A4"/>
  </mergeCells>
  <printOptions horizontalCentered="1"/>
  <pageMargins left="0.357638888888889" right="0.357638888888889" top="0.290972222222222" bottom="0.290972222222222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workbookViewId="0">
      <selection activeCell="I5" sqref="I5"/>
    </sheetView>
  </sheetViews>
  <sheetFormatPr defaultColWidth="9" defaultRowHeight="12.75"/>
  <cols>
    <col min="1" max="1" width="46" customWidth="1"/>
    <col min="2" max="3" width="20.5714285714286" customWidth="1"/>
    <col min="4" max="4" width="21" customWidth="1"/>
    <col min="5" max="5" width="20" customWidth="1"/>
    <col min="6" max="6" width="14.8571428571429" customWidth="1"/>
    <col min="7" max="7" width="17.7142857142857" customWidth="1"/>
    <col min="8" max="8" width="30.8571428571429" customWidth="1"/>
    <col min="9" max="9" width="18.5714285714286" customWidth="1"/>
    <col min="10" max="10" width="9.14285714285714" customWidth="1"/>
  </cols>
  <sheetData>
    <row r="1" ht="15" customHeight="1" spans="1:5">
      <c r="A1" s="168" t="s">
        <v>251</v>
      </c>
      <c r="B1" s="169"/>
      <c r="C1" s="169"/>
      <c r="D1" s="169"/>
      <c r="E1" s="170"/>
    </row>
    <row r="2" ht="15" customHeight="1" spans="1:5">
      <c r="A2" s="171" t="s">
        <v>252</v>
      </c>
      <c r="B2" s="172"/>
      <c r="C2" s="172"/>
      <c r="D2" s="172"/>
      <c r="E2" s="173"/>
    </row>
    <row r="3" ht="24" customHeight="1" spans="1:5">
      <c r="A3" s="9" t="s">
        <v>253</v>
      </c>
      <c r="B3" s="9"/>
      <c r="C3" s="9"/>
      <c r="D3" s="174" t="s">
        <v>254</v>
      </c>
      <c r="E3" s="9"/>
    </row>
    <row r="4" ht="42.75" customHeight="1" spans="1:5">
      <c r="A4" s="9"/>
      <c r="B4" s="9"/>
      <c r="C4" s="9"/>
      <c r="D4" s="174" t="s">
        <v>255</v>
      </c>
      <c r="E4" s="9" t="s">
        <v>256</v>
      </c>
    </row>
    <row r="5" ht="18" customHeight="1" spans="1:8">
      <c r="A5" s="175" t="s">
        <v>257</v>
      </c>
      <c r="B5" s="175"/>
      <c r="C5" s="176"/>
      <c r="D5" s="177">
        <f>D6+D24</f>
        <v>1312204912</v>
      </c>
      <c r="E5" s="177">
        <f>E6+E24</f>
        <v>282635493.64</v>
      </c>
      <c r="F5" s="178"/>
      <c r="G5" s="179"/>
      <c r="H5" s="180"/>
    </row>
    <row r="6" ht="17.1" customHeight="1" spans="1:8">
      <c r="A6" s="175" t="s">
        <v>258</v>
      </c>
      <c r="B6" s="175"/>
      <c r="C6" s="176"/>
      <c r="D6" s="181">
        <f>D7+D11+D15+D19+D20</f>
        <v>1312204912</v>
      </c>
      <c r="E6" s="181">
        <f>E7+E11+E15+E19+E20</f>
        <v>281568755.88</v>
      </c>
      <c r="F6" s="182"/>
      <c r="G6" s="179"/>
      <c r="H6" s="180"/>
    </row>
    <row r="7" ht="15" customHeight="1" spans="1:8">
      <c r="A7" s="175" t="s">
        <v>259</v>
      </c>
      <c r="B7" s="175"/>
      <c r="C7" s="176"/>
      <c r="D7" s="181">
        <f>SUM(D8:D10)</f>
        <v>175266945</v>
      </c>
      <c r="E7" s="181">
        <f>SUM(E8:E10)</f>
        <v>26926462.16</v>
      </c>
      <c r="F7" s="182"/>
      <c r="G7" s="179"/>
      <c r="H7" s="180"/>
    </row>
    <row r="8" ht="12.95" customHeight="1" spans="1:8">
      <c r="A8" s="175" t="s">
        <v>260</v>
      </c>
      <c r="B8" s="175"/>
      <c r="C8" s="176"/>
      <c r="D8" s="183">
        <v>145132055</v>
      </c>
      <c r="E8" s="177">
        <v>22217142.99</v>
      </c>
      <c r="F8" s="182"/>
      <c r="G8" s="179"/>
      <c r="H8" s="180"/>
    </row>
    <row r="9" ht="12.95" customHeight="1" spans="1:8">
      <c r="A9" s="175" t="s">
        <v>261</v>
      </c>
      <c r="B9" s="175"/>
      <c r="C9" s="176"/>
      <c r="D9" s="183">
        <v>26383138</v>
      </c>
      <c r="E9" s="177">
        <v>4107633.98</v>
      </c>
      <c r="F9" s="182"/>
      <c r="G9" s="179"/>
      <c r="H9" s="180"/>
    </row>
    <row r="10" ht="12.95" customHeight="1" spans="1:8">
      <c r="A10" s="175" t="s">
        <v>262</v>
      </c>
      <c r="B10" s="175"/>
      <c r="C10" s="176"/>
      <c r="D10" s="183">
        <v>3751752</v>
      </c>
      <c r="E10" s="177">
        <v>601685.19</v>
      </c>
      <c r="F10" s="182"/>
      <c r="G10" s="179"/>
      <c r="H10" s="180"/>
    </row>
    <row r="11" ht="15" customHeight="1" spans="1:8">
      <c r="A11" s="175" t="s">
        <v>263</v>
      </c>
      <c r="B11" s="175"/>
      <c r="C11" s="176"/>
      <c r="D11" s="181">
        <f>SUM(D12:D14)</f>
        <v>304857652</v>
      </c>
      <c r="E11" s="181">
        <f>SUM(E12:E14)</f>
        <v>43055253.37</v>
      </c>
      <c r="F11" s="182"/>
      <c r="G11" s="179"/>
      <c r="H11" s="180"/>
    </row>
    <row r="12" ht="12.95" customHeight="1" spans="1:8">
      <c r="A12" s="175" t="s">
        <v>260</v>
      </c>
      <c r="B12" s="175"/>
      <c r="C12" s="176"/>
      <c r="D12" s="183">
        <v>304857652</v>
      </c>
      <c r="E12" s="177">
        <v>43055253.37</v>
      </c>
      <c r="F12" s="182"/>
      <c r="G12" s="179"/>
      <c r="H12" s="180"/>
    </row>
    <row r="13" ht="12.95" customHeight="1" spans="1:8">
      <c r="A13" s="175" t="s">
        <v>261</v>
      </c>
      <c r="B13" s="175"/>
      <c r="C13" s="176"/>
      <c r="D13" s="181">
        <v>0</v>
      </c>
      <c r="E13" s="181">
        <v>0</v>
      </c>
      <c r="F13" s="182"/>
      <c r="G13" s="179"/>
      <c r="H13" s="180"/>
    </row>
    <row r="14" ht="12.95" customHeight="1" spans="1:8">
      <c r="A14" s="175" t="s">
        <v>262</v>
      </c>
      <c r="B14" s="175"/>
      <c r="C14" s="176"/>
      <c r="D14" s="181">
        <v>0</v>
      </c>
      <c r="E14" s="181">
        <v>0</v>
      </c>
      <c r="F14" s="182"/>
      <c r="G14" s="179"/>
      <c r="H14" s="180"/>
    </row>
    <row r="15" ht="15" customHeight="1" spans="1:8">
      <c r="A15" s="175" t="s">
        <v>264</v>
      </c>
      <c r="B15" s="175"/>
      <c r="C15" s="176"/>
      <c r="D15" s="181">
        <f>SUM(D16:D18)</f>
        <v>388576947</v>
      </c>
      <c r="E15" s="181">
        <f>SUM(E16:E18)</f>
        <v>60232553.77</v>
      </c>
      <c r="F15" s="182"/>
      <c r="G15" s="179"/>
      <c r="H15" s="180"/>
    </row>
    <row r="16" ht="12.95" customHeight="1" spans="1:8">
      <c r="A16" s="175" t="s">
        <v>265</v>
      </c>
      <c r="B16" s="175"/>
      <c r="C16" s="176"/>
      <c r="D16" s="183">
        <v>43947</v>
      </c>
      <c r="E16" s="177">
        <v>5669.1</v>
      </c>
      <c r="F16" s="182"/>
      <c r="G16" s="179"/>
      <c r="H16" s="180"/>
    </row>
    <row r="17" ht="12.95" customHeight="1" spans="1:8">
      <c r="A17" s="175" t="s">
        <v>266</v>
      </c>
      <c r="B17" s="175"/>
      <c r="C17" s="176"/>
      <c r="D17" s="183">
        <v>388533000</v>
      </c>
      <c r="E17" s="177">
        <v>60226884.67</v>
      </c>
      <c r="F17" s="182"/>
      <c r="G17" s="179"/>
      <c r="H17" s="180"/>
    </row>
    <row r="18" ht="12.95" customHeight="1" spans="1:8">
      <c r="A18" s="175" t="s">
        <v>267</v>
      </c>
      <c r="B18" s="175"/>
      <c r="C18" s="176"/>
      <c r="D18" s="183"/>
      <c r="E18" s="183"/>
      <c r="F18" s="182"/>
      <c r="G18" s="179"/>
      <c r="H18" s="180"/>
    </row>
    <row r="19" ht="15" customHeight="1" spans="1:8">
      <c r="A19" s="175" t="s">
        <v>225</v>
      </c>
      <c r="B19" s="175"/>
      <c r="C19" s="176"/>
      <c r="D19" s="183">
        <v>175000</v>
      </c>
      <c r="E19" s="177">
        <v>29248.42</v>
      </c>
      <c r="F19" s="182"/>
      <c r="G19" s="179"/>
      <c r="H19" s="180"/>
    </row>
    <row r="20" ht="15" customHeight="1" spans="1:8">
      <c r="A20" s="175" t="s">
        <v>234</v>
      </c>
      <c r="B20" s="175"/>
      <c r="C20" s="176"/>
      <c r="D20" s="181">
        <f>SUM(D21:D23)</f>
        <v>443328368</v>
      </c>
      <c r="E20" s="181">
        <f>SUM(E21:E23)</f>
        <v>151325238.16</v>
      </c>
      <c r="F20" s="182"/>
      <c r="G20" s="179"/>
      <c r="H20" s="180"/>
    </row>
    <row r="21" ht="12.95" customHeight="1" spans="1:8">
      <c r="A21" s="175" t="s">
        <v>268</v>
      </c>
      <c r="B21" s="175"/>
      <c r="C21" s="176"/>
      <c r="D21" s="183">
        <v>47231339</v>
      </c>
      <c r="E21" s="177">
        <v>2818766.16</v>
      </c>
      <c r="F21" s="182"/>
      <c r="G21" s="179"/>
      <c r="H21" s="180"/>
    </row>
    <row r="22" ht="12.95" customHeight="1" spans="1:8">
      <c r="A22" s="175" t="s">
        <v>269</v>
      </c>
      <c r="B22" s="175"/>
      <c r="C22" s="176"/>
      <c r="D22" s="183">
        <v>395944008</v>
      </c>
      <c r="E22" s="177">
        <v>147029495.34</v>
      </c>
      <c r="F22" s="182"/>
      <c r="G22" s="179"/>
      <c r="H22" s="180"/>
    </row>
    <row r="23" ht="12.95" customHeight="1" spans="1:8">
      <c r="A23" s="175" t="s">
        <v>39</v>
      </c>
      <c r="B23" s="175"/>
      <c r="C23" s="176"/>
      <c r="D23" s="183">
        <v>153021</v>
      </c>
      <c r="E23" s="177">
        <v>1476976.66</v>
      </c>
      <c r="F23" s="182"/>
      <c r="G23" s="179"/>
      <c r="H23" s="180"/>
    </row>
    <row r="24" ht="17.1" customHeight="1" spans="1:8">
      <c r="A24" s="175" t="s">
        <v>270</v>
      </c>
      <c r="B24" s="175"/>
      <c r="C24" s="176"/>
      <c r="D24" s="181">
        <f>SUM(D25:D27)</f>
        <v>0</v>
      </c>
      <c r="E24" s="181">
        <f>SUM(E25:E27)</f>
        <v>1066737.76</v>
      </c>
      <c r="F24" s="182"/>
      <c r="G24" s="179"/>
      <c r="H24" s="180"/>
    </row>
    <row r="25" ht="15" customHeight="1" spans="1:8">
      <c r="A25" s="175" t="s">
        <v>271</v>
      </c>
      <c r="B25" s="175"/>
      <c r="C25" s="176"/>
      <c r="D25" s="181">
        <v>0</v>
      </c>
      <c r="E25" s="181">
        <v>0</v>
      </c>
      <c r="F25" s="182"/>
      <c r="G25" s="179"/>
      <c r="H25" s="180"/>
    </row>
    <row r="26" ht="15" customHeight="1" spans="1:8">
      <c r="A26" s="175" t="s">
        <v>272</v>
      </c>
      <c r="B26" s="175"/>
      <c r="C26" s="176"/>
      <c r="D26" s="181">
        <v>0</v>
      </c>
      <c r="E26" s="181">
        <v>1066737.76</v>
      </c>
      <c r="F26" s="182"/>
      <c r="G26" s="179"/>
      <c r="H26" s="180"/>
    </row>
    <row r="27" ht="15" customHeight="1" spans="1:8">
      <c r="A27" s="175" t="s">
        <v>273</v>
      </c>
      <c r="B27" s="175"/>
      <c r="C27" s="176"/>
      <c r="D27" s="181">
        <v>0</v>
      </c>
      <c r="E27" s="181">
        <v>0</v>
      </c>
      <c r="F27" s="182"/>
      <c r="G27" s="179"/>
      <c r="H27" s="180"/>
    </row>
    <row r="28" ht="17.1" customHeight="1" spans="1:8">
      <c r="A28" s="175" t="s">
        <v>274</v>
      </c>
      <c r="B28" s="175"/>
      <c r="C28" s="176"/>
      <c r="D28" s="181">
        <f>D6+D24-D22</f>
        <v>916260904</v>
      </c>
      <c r="E28" s="181">
        <f>E6+E24-E22</f>
        <v>135605998.3</v>
      </c>
      <c r="G28" s="184"/>
      <c r="H28" s="184"/>
    </row>
    <row r="29" ht="18" customHeight="1" spans="1:7">
      <c r="A29" s="185"/>
      <c r="B29" s="9" t="s">
        <v>275</v>
      </c>
      <c r="C29" s="9"/>
      <c r="D29" s="9"/>
      <c r="E29" s="9"/>
      <c r="G29" s="186"/>
    </row>
    <row r="30" ht="62.25" customHeight="1" spans="1:6">
      <c r="A30" s="9" t="s">
        <v>276</v>
      </c>
      <c r="B30" s="9" t="s">
        <v>277</v>
      </c>
      <c r="C30" s="9" t="s">
        <v>278</v>
      </c>
      <c r="D30" s="9" t="s">
        <v>279</v>
      </c>
      <c r="E30" s="9" t="s">
        <v>280</v>
      </c>
      <c r="F30" s="187" t="s">
        <v>281</v>
      </c>
    </row>
    <row r="31" ht="17.1" customHeight="1" spans="1:6">
      <c r="A31" s="188" t="s">
        <v>282</v>
      </c>
      <c r="B31" s="189"/>
      <c r="C31" s="189"/>
      <c r="D31" s="189"/>
      <c r="E31" s="189"/>
      <c r="F31" s="190"/>
    </row>
    <row r="32" ht="15" customHeight="1" spans="1:8">
      <c r="A32" s="188" t="s">
        <v>283</v>
      </c>
      <c r="B32" s="181">
        <f>SUM(B33:B34)</f>
        <v>865975500</v>
      </c>
      <c r="C32" s="181">
        <f>SUM(C33:C34)</f>
        <v>835743215.32</v>
      </c>
      <c r="D32" s="181">
        <f>SUM(D33:D34)</f>
        <v>104455727.29</v>
      </c>
      <c r="E32" s="181">
        <f>SUM(E33:E34)</f>
        <v>104455727.29</v>
      </c>
      <c r="F32" s="20">
        <f>SUM(F33:F34)</f>
        <v>0</v>
      </c>
      <c r="G32" s="45"/>
      <c r="H32" s="45"/>
    </row>
    <row r="33" ht="12.95" customHeight="1" spans="1:8">
      <c r="A33" s="188" t="s">
        <v>284</v>
      </c>
      <c r="B33" s="183">
        <v>722789100</v>
      </c>
      <c r="C33" s="177">
        <v>701155935.62</v>
      </c>
      <c r="D33" s="177">
        <v>84117340.39</v>
      </c>
      <c r="E33" s="177">
        <v>84117340.39</v>
      </c>
      <c r="F33" s="191"/>
      <c r="G33" s="45"/>
      <c r="H33" s="45"/>
    </row>
    <row r="34" ht="12.95" customHeight="1" spans="1:8">
      <c r="A34" s="188" t="s">
        <v>285</v>
      </c>
      <c r="B34" s="183">
        <v>143186400</v>
      </c>
      <c r="C34" s="177">
        <v>134587279.7</v>
      </c>
      <c r="D34" s="177">
        <v>20338386.9</v>
      </c>
      <c r="E34" s="177">
        <v>20338386.9</v>
      </c>
      <c r="F34" s="56"/>
      <c r="G34" s="45"/>
      <c r="H34" s="45"/>
    </row>
    <row r="35" ht="15" customHeight="1" spans="1:8">
      <c r="A35" s="188" t="s">
        <v>286</v>
      </c>
      <c r="B35" s="181">
        <v>10199100</v>
      </c>
      <c r="C35" s="181">
        <v>725255.6</v>
      </c>
      <c r="D35" s="181">
        <v>148651.06</v>
      </c>
      <c r="E35" s="181">
        <v>148651.06</v>
      </c>
      <c r="F35" s="20">
        <f>SUM(F36:F37)</f>
        <v>0</v>
      </c>
      <c r="G35" s="45"/>
      <c r="H35" s="45"/>
    </row>
    <row r="36" ht="12.95" customHeight="1" spans="1:8">
      <c r="A36" s="188" t="s">
        <v>287</v>
      </c>
      <c r="B36" s="183">
        <v>21600</v>
      </c>
      <c r="C36" s="183">
        <v>20000</v>
      </c>
      <c r="D36" s="183">
        <v>0</v>
      </c>
      <c r="E36" s="183">
        <v>0</v>
      </c>
      <c r="F36" s="56"/>
      <c r="G36" s="45"/>
      <c r="H36" s="45"/>
    </row>
    <row r="37" ht="12.95" customHeight="1" spans="1:8">
      <c r="A37" s="188" t="s">
        <v>288</v>
      </c>
      <c r="B37" s="183">
        <v>10177500</v>
      </c>
      <c r="C37" s="177">
        <v>705255.6</v>
      </c>
      <c r="D37" s="177">
        <v>148651.06</v>
      </c>
      <c r="E37" s="177">
        <v>148651.06</v>
      </c>
      <c r="F37" s="56"/>
      <c r="G37" s="45"/>
      <c r="H37" s="45"/>
    </row>
    <row r="38" ht="27.75" customHeight="1" spans="1:8">
      <c r="A38" s="188" t="s">
        <v>289</v>
      </c>
      <c r="B38" s="181">
        <f>B32+B35</f>
        <v>876174600</v>
      </c>
      <c r="C38" s="181">
        <f>C32+C35</f>
        <v>836468470.92</v>
      </c>
      <c r="D38" s="181">
        <f>D32+D35</f>
        <v>104604378.35</v>
      </c>
      <c r="E38" s="181">
        <f>E32+E35</f>
        <v>104604378.35</v>
      </c>
      <c r="F38" s="20">
        <f>F32+F35</f>
        <v>0</v>
      </c>
      <c r="G38" s="45"/>
      <c r="H38" s="45"/>
    </row>
    <row r="39" ht="33" customHeight="1" spans="1:8">
      <c r="A39" s="10" t="s">
        <v>290</v>
      </c>
      <c r="B39" s="20">
        <f>D28-B38</f>
        <v>40086304</v>
      </c>
      <c r="C39" s="20">
        <f>E28-C38</f>
        <v>-700862472.62</v>
      </c>
      <c r="D39" s="20">
        <f>E28-D38</f>
        <v>31001619.95</v>
      </c>
      <c r="E39" s="20">
        <f>E28-E38</f>
        <v>31001619.95</v>
      </c>
      <c r="F39" s="45"/>
      <c r="G39" s="45"/>
      <c r="H39" s="45"/>
    </row>
    <row r="40" ht="7.5" customHeight="1" spans="1:5">
      <c r="A40" s="5"/>
      <c r="B40" s="5"/>
      <c r="C40" s="5"/>
      <c r="D40" s="5"/>
      <c r="E40" s="5"/>
    </row>
    <row r="41" ht="25.5" customHeight="1" spans="1:5">
      <c r="A41" s="9" t="s">
        <v>291</v>
      </c>
      <c r="B41" s="9"/>
      <c r="C41" s="9" t="s">
        <v>292</v>
      </c>
      <c r="D41" s="9"/>
      <c r="E41" s="5"/>
    </row>
    <row r="42" ht="9" customHeight="1" spans="1:5">
      <c r="A42" s="9"/>
      <c r="B42" s="9"/>
      <c r="C42" s="51"/>
      <c r="D42" s="51"/>
      <c r="E42" s="5"/>
    </row>
    <row r="43" ht="15" customHeight="1" spans="1:7">
      <c r="A43" s="192" t="s">
        <v>291</v>
      </c>
      <c r="B43" s="193"/>
      <c r="C43" s="194"/>
      <c r="D43" s="195"/>
      <c r="E43" s="184"/>
      <c r="F43" s="196"/>
      <c r="G43" s="184"/>
    </row>
    <row r="44" ht="12.95" customHeight="1" spans="1:7">
      <c r="A44" s="192" t="s">
        <v>293</v>
      </c>
      <c r="B44" s="193"/>
      <c r="C44" s="197">
        <v>436030312</v>
      </c>
      <c r="D44" s="197"/>
      <c r="E44" s="198"/>
      <c r="G44" s="179"/>
    </row>
    <row r="45" ht="8.25" customHeight="1" spans="1:5">
      <c r="A45" s="5"/>
      <c r="B45" s="5"/>
      <c r="C45" s="5"/>
      <c r="D45" s="5"/>
      <c r="E45" s="5"/>
    </row>
    <row r="46" ht="15" spans="1:7">
      <c r="A46" s="9" t="s">
        <v>294</v>
      </c>
      <c r="B46" s="9"/>
      <c r="C46" s="199" t="s">
        <v>295</v>
      </c>
      <c r="D46" s="200"/>
      <c r="E46" s="5"/>
      <c r="G46" s="184"/>
    </row>
    <row r="47" ht="18.75" customHeight="1" spans="1:5">
      <c r="A47" s="9"/>
      <c r="B47" s="9"/>
      <c r="C47" s="201"/>
      <c r="D47" s="202"/>
      <c r="E47" s="5"/>
    </row>
    <row r="48" ht="17.1" customHeight="1" spans="1:5">
      <c r="A48" s="192" t="s">
        <v>294</v>
      </c>
      <c r="B48" s="192"/>
      <c r="C48" s="203">
        <f>SUM(C49:C52)</f>
        <v>147029495.34</v>
      </c>
      <c r="D48" s="203"/>
      <c r="E48" s="5"/>
    </row>
    <row r="49" ht="12.95" customHeight="1" spans="1:5">
      <c r="A49" s="192" t="s">
        <v>296</v>
      </c>
      <c r="B49" s="192"/>
      <c r="C49" s="204">
        <v>0</v>
      </c>
      <c r="D49" s="204"/>
      <c r="E49" s="5"/>
    </row>
    <row r="50" ht="12.95" customHeight="1" spans="1:7">
      <c r="A50" s="192" t="s">
        <v>297</v>
      </c>
      <c r="B50" s="192"/>
      <c r="C50" s="204">
        <v>147029495.34</v>
      </c>
      <c r="D50" s="204"/>
      <c r="E50" s="5"/>
      <c r="G50" s="45"/>
    </row>
    <row r="51" ht="12.95" customHeight="1" spans="1:5">
      <c r="A51" s="192" t="s">
        <v>298</v>
      </c>
      <c r="B51" s="192"/>
      <c r="C51" s="204">
        <v>0</v>
      </c>
      <c r="D51" s="204"/>
      <c r="E51" s="5"/>
    </row>
    <row r="52" ht="12.95" customHeight="1" spans="1:5">
      <c r="A52" s="192" t="s">
        <v>299</v>
      </c>
      <c r="B52" s="192"/>
      <c r="C52" s="204">
        <v>0</v>
      </c>
      <c r="D52" s="204"/>
      <c r="E52" s="5"/>
    </row>
    <row r="53" ht="8.25" customHeight="1" spans="1:5">
      <c r="A53" s="5"/>
      <c r="B53" s="5"/>
      <c r="C53" s="5"/>
      <c r="D53" s="5"/>
      <c r="E53" s="5"/>
    </row>
    <row r="54" ht="15" spans="1:5">
      <c r="A54" s="9" t="s">
        <v>300</v>
      </c>
      <c r="B54" s="9"/>
      <c r="C54" s="199" t="s">
        <v>301</v>
      </c>
      <c r="D54" s="200"/>
      <c r="E54" s="5"/>
    </row>
    <row r="55" ht="15" spans="1:5">
      <c r="A55" s="9"/>
      <c r="B55" s="9"/>
      <c r="C55" s="201"/>
      <c r="D55" s="202"/>
      <c r="E55" s="5"/>
    </row>
    <row r="56" ht="15" customHeight="1" spans="1:5">
      <c r="A56" s="192" t="s">
        <v>300</v>
      </c>
      <c r="B56" s="192"/>
      <c r="C56" s="203">
        <f>SUM(C57:C59)</f>
        <v>11710268858.42</v>
      </c>
      <c r="D56" s="203"/>
      <c r="E56" s="184"/>
    </row>
    <row r="57" ht="12.95" customHeight="1" spans="1:7">
      <c r="A57" s="192" t="s">
        <v>302</v>
      </c>
      <c r="B57" s="192"/>
      <c r="C57" s="204">
        <v>256524296.01</v>
      </c>
      <c r="D57" s="204"/>
      <c r="E57" s="184"/>
      <c r="G57" s="45"/>
    </row>
    <row r="58" ht="12.95" customHeight="1" spans="1:7">
      <c r="A58" s="192" t="s">
        <v>303</v>
      </c>
      <c r="B58" s="192"/>
      <c r="C58" s="204">
        <v>2295385103.31</v>
      </c>
      <c r="D58" s="204"/>
      <c r="E58" s="184"/>
      <c r="G58" s="45"/>
    </row>
    <row r="59" ht="12.95" customHeight="1" spans="1:7">
      <c r="A59" s="193" t="s">
        <v>304</v>
      </c>
      <c r="B59" s="205"/>
      <c r="C59" s="204">
        <v>9158359459.1</v>
      </c>
      <c r="D59" s="204"/>
      <c r="E59" s="179"/>
      <c r="G59" s="45"/>
    </row>
    <row r="60" ht="15" spans="1:5">
      <c r="A60" s="192"/>
      <c r="B60" s="192"/>
      <c r="C60" s="5"/>
      <c r="D60" s="5"/>
      <c r="E60" s="5"/>
    </row>
    <row r="61" ht="15" spans="1:5">
      <c r="A61" s="9" t="s">
        <v>305</v>
      </c>
      <c r="B61" s="9" t="s">
        <v>254</v>
      </c>
      <c r="C61" s="9"/>
      <c r="D61" s="5"/>
      <c r="E61" s="5"/>
    </row>
    <row r="62" ht="45" spans="1:5">
      <c r="A62" s="8"/>
      <c r="B62" s="9" t="s">
        <v>255</v>
      </c>
      <c r="C62" s="9" t="s">
        <v>256</v>
      </c>
      <c r="D62" s="5"/>
      <c r="E62" s="5"/>
    </row>
    <row r="63" ht="17.1" customHeight="1" spans="1:5">
      <c r="A63" s="10" t="s">
        <v>257</v>
      </c>
      <c r="B63" s="8"/>
      <c r="C63" s="8"/>
      <c r="D63" s="5"/>
      <c r="E63" s="5"/>
    </row>
    <row r="64" ht="15" customHeight="1" spans="1:6">
      <c r="A64" s="10" t="s">
        <v>306</v>
      </c>
      <c r="B64" s="181">
        <f>B65+B69+B73+B77+B78</f>
        <v>374769315</v>
      </c>
      <c r="C64" s="181">
        <f>C65+C69+C73+C77+C78</f>
        <v>51078037.37</v>
      </c>
      <c r="D64" s="5"/>
      <c r="E64" s="45"/>
      <c r="F64" s="46"/>
    </row>
    <row r="65" ht="15" customHeight="1" spans="1:6">
      <c r="A65" s="10" t="s">
        <v>259</v>
      </c>
      <c r="B65" s="181">
        <f>SUM(B66:B68)</f>
        <v>127398661</v>
      </c>
      <c r="C65" s="181">
        <f>SUM(C66:C68)</f>
        <v>17335309.34</v>
      </c>
      <c r="D65" s="5"/>
      <c r="E65" s="45"/>
      <c r="F65" s="46"/>
    </row>
    <row r="66" ht="12.95" customHeight="1" spans="1:6">
      <c r="A66" s="10" t="s">
        <v>260</v>
      </c>
      <c r="B66" s="183">
        <v>96064413</v>
      </c>
      <c r="C66" s="177">
        <v>12242071.05</v>
      </c>
      <c r="D66" s="5"/>
      <c r="E66" s="45"/>
      <c r="F66" s="46"/>
    </row>
    <row r="67" ht="12.95" customHeight="1" spans="1:6">
      <c r="A67" s="10" t="s">
        <v>261</v>
      </c>
      <c r="B67" s="183">
        <v>29757536</v>
      </c>
      <c r="C67" s="177">
        <v>4839830.59</v>
      </c>
      <c r="D67" s="5"/>
      <c r="E67" s="45"/>
      <c r="F67" s="46"/>
    </row>
    <row r="68" ht="12.95" customHeight="1" spans="1:6">
      <c r="A68" s="10" t="s">
        <v>262</v>
      </c>
      <c r="B68" s="183">
        <v>1576712</v>
      </c>
      <c r="C68" s="177">
        <v>253407.7</v>
      </c>
      <c r="D68" s="5"/>
      <c r="E68" s="45"/>
      <c r="F68" s="46"/>
    </row>
    <row r="69" ht="15" customHeight="1" spans="1:6">
      <c r="A69" s="10" t="s">
        <v>263</v>
      </c>
      <c r="B69" s="181">
        <f>SUM(B70:B72)</f>
        <v>172729694</v>
      </c>
      <c r="C69" s="181">
        <f>SUM(C70:C72)</f>
        <v>23014525.56</v>
      </c>
      <c r="D69" s="5"/>
      <c r="E69" s="45"/>
      <c r="F69" s="46"/>
    </row>
    <row r="70" ht="12.95" customHeight="1" spans="1:6">
      <c r="A70" s="10" t="s">
        <v>260</v>
      </c>
      <c r="B70" s="183">
        <v>172729694</v>
      </c>
      <c r="C70" s="177">
        <v>23014525.56</v>
      </c>
      <c r="D70" s="5"/>
      <c r="E70" s="45"/>
      <c r="F70" s="46"/>
    </row>
    <row r="71" ht="12.95" customHeight="1" spans="1:6">
      <c r="A71" s="10" t="s">
        <v>261</v>
      </c>
      <c r="B71" s="181"/>
      <c r="C71" s="181"/>
      <c r="D71" s="5"/>
      <c r="E71" s="45"/>
      <c r="F71" s="46"/>
    </row>
    <row r="72" ht="12.95" customHeight="1" spans="1:6">
      <c r="A72" s="10" t="s">
        <v>262</v>
      </c>
      <c r="B72" s="181"/>
      <c r="C72" s="181"/>
      <c r="D72" s="5"/>
      <c r="E72" s="45"/>
      <c r="F72" s="46"/>
    </row>
    <row r="73" ht="15" customHeight="1" spans="1:6">
      <c r="A73" s="10" t="s">
        <v>264</v>
      </c>
      <c r="B73" s="181">
        <f>SUM(B74:B76)</f>
        <v>9600000</v>
      </c>
      <c r="C73" s="181">
        <f>SUM(C74:C76)</f>
        <v>659016.84</v>
      </c>
      <c r="D73" s="5"/>
      <c r="E73" s="45"/>
      <c r="F73" s="46"/>
    </row>
    <row r="74" ht="12.95" customHeight="1" spans="1:6">
      <c r="A74" s="10" t="s">
        <v>265</v>
      </c>
      <c r="B74" s="181">
        <v>0</v>
      </c>
      <c r="C74" s="181">
        <v>0</v>
      </c>
      <c r="D74" s="5"/>
      <c r="E74" s="45"/>
      <c r="F74" s="46"/>
    </row>
    <row r="75" ht="12.95" customHeight="1" spans="1:6">
      <c r="A75" s="10" t="s">
        <v>266</v>
      </c>
      <c r="B75" s="183">
        <v>9600000</v>
      </c>
      <c r="C75" s="177">
        <v>659016.84</v>
      </c>
      <c r="D75" s="5"/>
      <c r="E75" s="45"/>
      <c r="F75" s="46"/>
    </row>
    <row r="76" ht="12.95" customHeight="1" spans="1:6">
      <c r="A76" s="10" t="s">
        <v>267</v>
      </c>
      <c r="B76" s="181"/>
      <c r="C76" s="181"/>
      <c r="D76" s="5"/>
      <c r="E76" s="45"/>
      <c r="F76" s="46"/>
    </row>
    <row r="77" ht="15" customHeight="1" spans="1:6">
      <c r="A77" s="10" t="s">
        <v>225</v>
      </c>
      <c r="B77" s="183">
        <v>165300</v>
      </c>
      <c r="C77" s="177">
        <v>32315.5</v>
      </c>
      <c r="D77" s="5"/>
      <c r="E77" s="45"/>
      <c r="F77" s="46"/>
    </row>
    <row r="78" ht="15" customHeight="1" spans="1:6">
      <c r="A78" s="10" t="s">
        <v>234</v>
      </c>
      <c r="B78" s="181">
        <f>SUM(B79:B80)</f>
        <v>64875660</v>
      </c>
      <c r="C78" s="181">
        <f>SUM(C79:C80)</f>
        <v>10036870.13</v>
      </c>
      <c r="D78" s="5"/>
      <c r="E78" s="45"/>
      <c r="F78" s="46"/>
    </row>
    <row r="79" ht="12.95" customHeight="1" spans="1:6">
      <c r="A79" s="10" t="s">
        <v>268</v>
      </c>
      <c r="B79" s="183">
        <v>34808660</v>
      </c>
      <c r="C79" s="177">
        <v>5160953.45</v>
      </c>
      <c r="D79" s="5"/>
      <c r="E79" s="45"/>
      <c r="F79" s="46"/>
    </row>
    <row r="80" ht="12.95" customHeight="1" spans="1:6">
      <c r="A80" s="10" t="s">
        <v>39</v>
      </c>
      <c r="B80" s="183">
        <v>30067000</v>
      </c>
      <c r="C80" s="177">
        <v>4875916.68</v>
      </c>
      <c r="D80" s="5"/>
      <c r="E80" s="45"/>
      <c r="F80" s="46"/>
    </row>
    <row r="81" ht="15" customHeight="1" spans="1:6">
      <c r="A81" s="10" t="s">
        <v>307</v>
      </c>
      <c r="B81" s="181">
        <f>SUM(B82:B84)</f>
        <v>796</v>
      </c>
      <c r="C81" s="181">
        <f>SUM(C82:C84)</f>
        <v>117.76</v>
      </c>
      <c r="D81" s="5"/>
      <c r="E81" s="45"/>
      <c r="F81" s="46"/>
    </row>
    <row r="82" ht="12.95" customHeight="1" spans="1:6">
      <c r="A82" s="10" t="s">
        <v>271</v>
      </c>
      <c r="B82" s="181">
        <v>0</v>
      </c>
      <c r="C82" s="181">
        <v>0</v>
      </c>
      <c r="D82" s="5"/>
      <c r="E82" s="45"/>
      <c r="F82" s="46"/>
    </row>
    <row r="83" ht="12.95" customHeight="1" spans="1:6">
      <c r="A83" s="10" t="s">
        <v>272</v>
      </c>
      <c r="B83" s="183">
        <v>796</v>
      </c>
      <c r="C83" s="177">
        <v>117.76</v>
      </c>
      <c r="D83" s="5"/>
      <c r="E83" s="45"/>
      <c r="F83" s="46"/>
    </row>
    <row r="84" ht="12.95" customHeight="1" spans="1:6">
      <c r="A84" s="10" t="s">
        <v>273</v>
      </c>
      <c r="B84" s="20"/>
      <c r="C84" s="20"/>
      <c r="D84" s="5"/>
      <c r="E84" s="206"/>
      <c r="F84" s="46"/>
    </row>
    <row r="85" ht="30" spans="1:6">
      <c r="A85" s="10" t="s">
        <v>308</v>
      </c>
      <c r="B85" s="207">
        <f>B64+B81</f>
        <v>374770111</v>
      </c>
      <c r="C85" s="207">
        <f>C64+C81</f>
        <v>51078155.13</v>
      </c>
      <c r="D85" s="5"/>
      <c r="E85" s="45"/>
      <c r="F85" s="46"/>
    </row>
    <row r="86" ht="20.25" customHeight="1" spans="1:6">
      <c r="A86" s="9" t="s">
        <v>309</v>
      </c>
      <c r="B86" s="53" t="s">
        <v>275</v>
      </c>
      <c r="C86" s="208"/>
      <c r="D86" s="208"/>
      <c r="E86" s="208"/>
      <c r="F86" s="174"/>
    </row>
    <row r="87" ht="57" customHeight="1" spans="1:6">
      <c r="A87" s="8"/>
      <c r="B87" s="6" t="s">
        <v>277</v>
      </c>
      <c r="C87" s="6" t="s">
        <v>278</v>
      </c>
      <c r="D87" s="6" t="s">
        <v>279</v>
      </c>
      <c r="E87" s="6" t="s">
        <v>280</v>
      </c>
      <c r="F87" s="187" t="s">
        <v>281</v>
      </c>
    </row>
    <row r="88" ht="17.1" customHeight="1" spans="1:6">
      <c r="A88" s="10" t="s">
        <v>282</v>
      </c>
      <c r="B88" s="8"/>
      <c r="C88" s="8"/>
      <c r="D88" s="8"/>
      <c r="E88" s="8"/>
      <c r="F88" s="190"/>
    </row>
    <row r="89" ht="15" customHeight="1" spans="1:8">
      <c r="A89" s="10" t="s">
        <v>283</v>
      </c>
      <c r="B89" s="181">
        <f>SUM(B90:B91)</f>
        <v>570121000</v>
      </c>
      <c r="C89" s="181">
        <f>SUM(C90:C91)</f>
        <v>567416000</v>
      </c>
      <c r="D89" s="181">
        <f>SUM(D90:D91)</f>
        <v>108116651.22</v>
      </c>
      <c r="E89" s="181">
        <f>SUM(E90:E91)</f>
        <v>108116651.22</v>
      </c>
      <c r="F89" s="20">
        <f>SUM(F90:F91)</f>
        <v>0</v>
      </c>
      <c r="G89" s="45"/>
      <c r="H89" s="45"/>
    </row>
    <row r="90" ht="12.95" customHeight="1" spans="1:8">
      <c r="A90" s="10" t="s">
        <v>284</v>
      </c>
      <c r="B90" s="183">
        <v>513000000</v>
      </c>
      <c r="C90" s="183">
        <v>511886000</v>
      </c>
      <c r="D90" s="177">
        <v>98778987.12</v>
      </c>
      <c r="E90" s="177">
        <v>98778987.12</v>
      </c>
      <c r="F90" s="56"/>
      <c r="G90" s="45"/>
      <c r="H90" s="45"/>
    </row>
    <row r="91" ht="12.95" customHeight="1" spans="1:8">
      <c r="A91" s="10" t="s">
        <v>285</v>
      </c>
      <c r="B91" s="183">
        <v>57121000</v>
      </c>
      <c r="C91" s="177">
        <v>55530000</v>
      </c>
      <c r="D91" s="177">
        <v>9337664.1</v>
      </c>
      <c r="E91" s="177">
        <v>9337664.1</v>
      </c>
      <c r="F91" s="56"/>
      <c r="G91" s="45"/>
      <c r="H91" s="45"/>
    </row>
    <row r="92" ht="15" customHeight="1" spans="1:8">
      <c r="A92" s="10" t="s">
        <v>286</v>
      </c>
      <c r="B92" s="181">
        <f>SUM(B93:B94)</f>
        <v>8618400</v>
      </c>
      <c r="C92" s="181">
        <f>SUM(C93:C94)</f>
        <v>1868581.36</v>
      </c>
      <c r="D92" s="181">
        <f>SUM(D93:D94)</f>
        <v>239928.59</v>
      </c>
      <c r="E92" s="181">
        <f>SUM(E93:E94)</f>
        <v>239928.59</v>
      </c>
      <c r="F92" s="20">
        <f>SUM(F93:F94)</f>
        <v>0</v>
      </c>
      <c r="G92" s="45"/>
      <c r="H92" s="45"/>
    </row>
    <row r="93" ht="12.95" customHeight="1" spans="1:8">
      <c r="A93" s="10" t="s">
        <v>287</v>
      </c>
      <c r="B93" s="183">
        <v>700000</v>
      </c>
      <c r="C93" s="183">
        <v>519318.08</v>
      </c>
      <c r="D93" s="183">
        <v>4585.8</v>
      </c>
      <c r="E93" s="183">
        <v>4585.8</v>
      </c>
      <c r="F93" s="56"/>
      <c r="G93" s="45"/>
      <c r="H93" s="45"/>
    </row>
    <row r="94" ht="12.95" customHeight="1" spans="1:8">
      <c r="A94" s="10" t="s">
        <v>288</v>
      </c>
      <c r="B94" s="183">
        <v>7918400</v>
      </c>
      <c r="C94" s="177">
        <v>1349263.28</v>
      </c>
      <c r="D94" s="177">
        <v>235342.79</v>
      </c>
      <c r="E94" s="177">
        <v>235342.79</v>
      </c>
      <c r="F94" s="56"/>
      <c r="G94" s="45"/>
      <c r="H94" s="45"/>
    </row>
    <row r="95" ht="27.75" customHeight="1" spans="1:8">
      <c r="A95" s="10" t="s">
        <v>310</v>
      </c>
      <c r="B95" s="181">
        <f>B89+B92</f>
        <v>578739400</v>
      </c>
      <c r="C95" s="181">
        <f>C89+C92</f>
        <v>569284581.36</v>
      </c>
      <c r="D95" s="181">
        <f>D89+D92</f>
        <v>108356579.81</v>
      </c>
      <c r="E95" s="181">
        <f>E89+E92</f>
        <v>108356579.81</v>
      </c>
      <c r="F95" s="20">
        <f>F89+F92</f>
        <v>0</v>
      </c>
      <c r="G95" s="45"/>
      <c r="H95" s="45"/>
    </row>
    <row r="96" ht="31.5" customHeight="1" spans="1:8">
      <c r="A96" s="10" t="s">
        <v>311</v>
      </c>
      <c r="B96" s="20">
        <f>B85-B95</f>
        <v>-203969289</v>
      </c>
      <c r="C96" s="20">
        <f>C85-C95</f>
        <v>-518206426.23</v>
      </c>
      <c r="D96" s="20">
        <f>C85-D95</f>
        <v>-57278424.68</v>
      </c>
      <c r="E96" s="20">
        <f>C85-E95</f>
        <v>-57278424.68</v>
      </c>
      <c r="F96" s="45"/>
      <c r="G96" s="45"/>
      <c r="H96" s="45"/>
    </row>
    <row r="97" customHeight="1" spans="1:5">
      <c r="A97" s="9" t="s">
        <v>312</v>
      </c>
      <c r="B97" s="6"/>
      <c r="C97" s="209" t="s">
        <v>295</v>
      </c>
      <c r="D97" s="210"/>
      <c r="E97" s="5"/>
    </row>
    <row r="98" ht="25.5" customHeight="1" spans="1:5">
      <c r="A98" s="9"/>
      <c r="B98" s="9"/>
      <c r="C98" s="201"/>
      <c r="D98" s="202"/>
      <c r="E98" s="5"/>
    </row>
    <row r="99" ht="25.5" customHeight="1" spans="1:7">
      <c r="A99" s="192" t="s">
        <v>312</v>
      </c>
      <c r="B99" s="192"/>
      <c r="C99" s="203">
        <f>SUM(C100:C101)</f>
        <v>54783078.31</v>
      </c>
      <c r="D99" s="203"/>
      <c r="E99" s="5"/>
      <c r="G99" s="45"/>
    </row>
    <row r="100" ht="15" customHeight="1" spans="1:5">
      <c r="A100" s="192" t="s">
        <v>313</v>
      </c>
      <c r="B100" s="192"/>
      <c r="C100" s="211">
        <v>54783078.31</v>
      </c>
      <c r="D100" s="212"/>
      <c r="E100" s="184"/>
    </row>
    <row r="101" ht="15.75" customHeight="1" spans="1:5">
      <c r="A101" s="192" t="s">
        <v>314</v>
      </c>
      <c r="B101" s="192"/>
      <c r="C101" s="213">
        <v>0</v>
      </c>
      <c r="D101" s="213"/>
      <c r="E101" s="5"/>
    </row>
    <row r="102" ht="8.25" customHeight="1" spans="1:5">
      <c r="A102" s="5"/>
      <c r="B102" s="5"/>
      <c r="C102" s="37"/>
      <c r="D102" s="37"/>
      <c r="E102" s="5"/>
    </row>
    <row r="103" ht="18" customHeight="1" spans="1:5">
      <c r="A103" s="9" t="s">
        <v>315</v>
      </c>
      <c r="B103" s="9"/>
      <c r="C103" s="214" t="s">
        <v>301</v>
      </c>
      <c r="D103" s="215"/>
      <c r="E103" s="5"/>
    </row>
    <row r="104" ht="13.5" customHeight="1" spans="1:5">
      <c r="A104" s="9"/>
      <c r="B104" s="9"/>
      <c r="C104" s="216"/>
      <c r="D104" s="217"/>
      <c r="E104" s="5"/>
    </row>
    <row r="105" ht="15" customHeight="1" spans="1:5">
      <c r="A105" s="192" t="s">
        <v>315</v>
      </c>
      <c r="B105" s="192"/>
      <c r="C105" s="218">
        <f>SUM(C106:C108)</f>
        <v>29883052.71</v>
      </c>
      <c r="D105" s="218"/>
      <c r="E105" s="5"/>
    </row>
    <row r="106" ht="12.95" customHeight="1" spans="1:7">
      <c r="A106" s="193" t="s">
        <v>302</v>
      </c>
      <c r="B106" s="205"/>
      <c r="C106" s="219">
        <v>17243928.75</v>
      </c>
      <c r="D106" s="219"/>
      <c r="E106" s="184"/>
      <c r="G106" s="45"/>
    </row>
    <row r="107" ht="12.95" customHeight="1" spans="1:7">
      <c r="A107" s="193" t="s">
        <v>303</v>
      </c>
      <c r="B107" s="205"/>
      <c r="C107" s="219">
        <v>2010000.77</v>
      </c>
      <c r="D107" s="219"/>
      <c r="E107" s="184"/>
      <c r="G107" s="45"/>
    </row>
    <row r="108" ht="12.95" customHeight="1" spans="1:7">
      <c r="A108" s="193" t="s">
        <v>304</v>
      </c>
      <c r="B108" s="205"/>
      <c r="C108" s="219">
        <v>10629123.19</v>
      </c>
      <c r="D108" s="219"/>
      <c r="E108" s="184"/>
      <c r="G108" s="45"/>
    </row>
    <row r="109" ht="6.75" customHeight="1" spans="1:5">
      <c r="A109" s="5"/>
      <c r="B109" s="5"/>
      <c r="C109" s="5"/>
      <c r="D109" s="5"/>
      <c r="E109" s="5"/>
    </row>
    <row r="110" customHeight="1" spans="1:5">
      <c r="A110" s="9" t="s">
        <v>316</v>
      </c>
      <c r="B110" s="9"/>
      <c r="C110" s="9" t="s">
        <v>254</v>
      </c>
      <c r="D110" s="9"/>
      <c r="E110" s="220"/>
    </row>
    <row r="111" ht="43.5" customHeight="1" spans="1:5">
      <c r="A111" s="9"/>
      <c r="B111" s="9"/>
      <c r="C111" s="9" t="s">
        <v>255</v>
      </c>
      <c r="D111" s="9" t="s">
        <v>317</v>
      </c>
      <c r="E111" s="221"/>
    </row>
    <row r="112" ht="15" customHeight="1" spans="1:5">
      <c r="A112" s="192" t="s">
        <v>316</v>
      </c>
      <c r="B112" s="192"/>
      <c r="C112" s="8"/>
      <c r="D112" s="8"/>
      <c r="E112" s="5"/>
    </row>
    <row r="113" ht="15" customHeight="1" spans="1:5">
      <c r="A113" s="192" t="s">
        <v>318</v>
      </c>
      <c r="B113" s="192"/>
      <c r="C113" s="222">
        <v>44689729</v>
      </c>
      <c r="D113" s="222">
        <v>6269932.84</v>
      </c>
      <c r="E113" s="184"/>
    </row>
    <row r="114" ht="21.75" customHeight="1" spans="1:5">
      <c r="A114" s="192" t="s">
        <v>319</v>
      </c>
      <c r="B114" s="192"/>
      <c r="C114" s="11">
        <f>C113</f>
        <v>44689729</v>
      </c>
      <c r="D114" s="11">
        <f>D113</f>
        <v>6269932.84</v>
      </c>
      <c r="E114" s="157"/>
    </row>
    <row r="115" ht="6.75" customHeight="1" spans="1:5">
      <c r="A115" s="5"/>
      <c r="B115" s="5"/>
      <c r="C115" s="5"/>
      <c r="D115" s="5"/>
      <c r="E115" s="5"/>
    </row>
    <row r="116" ht="15" spans="1:6">
      <c r="A116" s="9" t="s">
        <v>320</v>
      </c>
      <c r="B116" s="9" t="s">
        <v>275</v>
      </c>
      <c r="C116" s="9"/>
      <c r="D116" s="9"/>
      <c r="E116" s="9"/>
      <c r="F116" s="9"/>
    </row>
    <row r="117" ht="42.75" customHeight="1" spans="1:6">
      <c r="A117" s="8"/>
      <c r="B117" s="6" t="s">
        <v>277</v>
      </c>
      <c r="C117" s="6" t="s">
        <v>321</v>
      </c>
      <c r="D117" s="6" t="s">
        <v>322</v>
      </c>
      <c r="E117" s="6" t="s">
        <v>323</v>
      </c>
      <c r="F117" s="187" t="s">
        <v>281</v>
      </c>
    </row>
    <row r="118" ht="17.1" customHeight="1" spans="1:6">
      <c r="A118" s="10" t="s">
        <v>320</v>
      </c>
      <c r="B118" s="8"/>
      <c r="C118" s="8"/>
      <c r="D118" s="8"/>
      <c r="E118" s="8"/>
      <c r="F118" s="190"/>
    </row>
    <row r="119" ht="15" customHeight="1" spans="1:8">
      <c r="A119" s="10" t="s">
        <v>324</v>
      </c>
      <c r="B119" s="223">
        <f>SUM(B120:B121)</f>
        <v>42772445</v>
      </c>
      <c r="C119" s="223">
        <f>SUM(C120:C121)</f>
        <v>22446205.4</v>
      </c>
      <c r="D119" s="223">
        <f>SUM(D120:D121)</f>
        <v>3039811.2</v>
      </c>
      <c r="E119" s="223">
        <f>SUM(E120:E121)</f>
        <v>2960106.12</v>
      </c>
      <c r="F119" s="11">
        <f>SUM(F120:F121)</f>
        <v>0</v>
      </c>
      <c r="G119" s="45"/>
      <c r="H119" s="45"/>
    </row>
    <row r="120" ht="12.95" customHeight="1" spans="1:8">
      <c r="A120" s="10" t="s">
        <v>325</v>
      </c>
      <c r="B120" s="224">
        <v>11382148</v>
      </c>
      <c r="C120" s="225">
        <v>8102000</v>
      </c>
      <c r="D120" s="225">
        <v>1371168.31</v>
      </c>
      <c r="E120" s="225">
        <v>1304265.05</v>
      </c>
      <c r="F120" s="56"/>
      <c r="G120" s="45"/>
      <c r="H120" s="45"/>
    </row>
    <row r="121" ht="12.95" customHeight="1" spans="1:8">
      <c r="A121" s="10" t="s">
        <v>326</v>
      </c>
      <c r="B121" s="224">
        <v>31390297</v>
      </c>
      <c r="C121" s="225">
        <v>14344205.4</v>
      </c>
      <c r="D121" s="225">
        <v>1668642.89</v>
      </c>
      <c r="E121" s="225">
        <v>1655841.07</v>
      </c>
      <c r="F121" s="56"/>
      <c r="G121" s="45"/>
      <c r="H121" s="45"/>
    </row>
    <row r="122" ht="15" customHeight="1" spans="1:8">
      <c r="A122" s="10" t="s">
        <v>327</v>
      </c>
      <c r="B122" s="224">
        <v>198000</v>
      </c>
      <c r="C122" s="224">
        <v>74190.24</v>
      </c>
      <c r="D122" s="225">
        <v>12365.04</v>
      </c>
      <c r="E122" s="225">
        <v>12365.04</v>
      </c>
      <c r="F122" s="56"/>
      <c r="G122" s="45"/>
      <c r="H122" s="45"/>
    </row>
    <row r="123" ht="30.75" customHeight="1" spans="1:8">
      <c r="A123" s="10" t="s">
        <v>328</v>
      </c>
      <c r="B123" s="223">
        <f>B119+B122</f>
        <v>42970445</v>
      </c>
      <c r="C123" s="223">
        <f>C119+C122</f>
        <v>22520395.64</v>
      </c>
      <c r="D123" s="223">
        <f>D119+D122</f>
        <v>3052176.24</v>
      </c>
      <c r="E123" s="223">
        <f>E119+E122</f>
        <v>2972471.16</v>
      </c>
      <c r="F123" s="11">
        <f>F119+F122</f>
        <v>0</v>
      </c>
      <c r="G123" s="45"/>
      <c r="H123" s="45"/>
    </row>
    <row r="124" ht="27.75" customHeight="1" spans="1:8">
      <c r="A124" s="10" t="s">
        <v>329</v>
      </c>
      <c r="B124" s="11">
        <f>C114-B123</f>
        <v>1719284</v>
      </c>
      <c r="C124" s="11">
        <f>D114-C123</f>
        <v>-16250462.8</v>
      </c>
      <c r="D124" s="11">
        <f>D114-D123</f>
        <v>3217756.6</v>
      </c>
      <c r="E124" s="11">
        <f>D114-E123</f>
        <v>3297461.68</v>
      </c>
      <c r="F124" s="45"/>
      <c r="G124" s="45"/>
      <c r="H124" s="45"/>
    </row>
    <row r="125" ht="4.5" customHeight="1" spans="1:5">
      <c r="A125" s="10"/>
      <c r="B125" s="11"/>
      <c r="C125" s="226"/>
      <c r="D125" s="227"/>
      <c r="E125" s="157"/>
    </row>
    <row r="126" ht="27.75" customHeight="1" spans="1:5">
      <c r="A126" s="9" t="s">
        <v>330</v>
      </c>
      <c r="B126" s="9"/>
      <c r="C126" s="199" t="s">
        <v>301</v>
      </c>
      <c r="D126" s="200"/>
      <c r="E126" s="157"/>
    </row>
    <row r="127" ht="27.75" customHeight="1" spans="1:5">
      <c r="A127" s="9"/>
      <c r="B127" s="9"/>
      <c r="C127" s="201"/>
      <c r="D127" s="202"/>
      <c r="E127" s="157"/>
    </row>
    <row r="128" ht="27.75" customHeight="1" spans="1:5">
      <c r="A128" s="192" t="s">
        <v>331</v>
      </c>
      <c r="B128" s="192"/>
      <c r="C128" s="218">
        <f>SUM(C129:C131)</f>
        <v>69397944.08</v>
      </c>
      <c r="D128" s="218"/>
      <c r="E128" s="157"/>
    </row>
    <row r="129" customHeight="1" spans="1:5">
      <c r="A129" s="193" t="s">
        <v>302</v>
      </c>
      <c r="B129" s="205"/>
      <c r="C129" s="228">
        <v>57155179.42</v>
      </c>
      <c r="D129" s="228"/>
      <c r="E129" s="157"/>
    </row>
    <row r="130" ht="15" spans="1:5">
      <c r="A130" s="193" t="s">
        <v>303</v>
      </c>
      <c r="B130" s="205"/>
      <c r="C130" s="228">
        <v>0</v>
      </c>
      <c r="D130" s="228"/>
      <c r="E130" s="184"/>
    </row>
    <row r="131" ht="15" spans="1:4">
      <c r="A131" s="193" t="s">
        <v>304</v>
      </c>
      <c r="B131" s="205"/>
      <c r="C131" s="228">
        <v>12242764.66</v>
      </c>
      <c r="D131" s="228"/>
    </row>
    <row r="132" ht="15" spans="1:4">
      <c r="A132" s="229"/>
      <c r="B132" s="229"/>
      <c r="C132" s="230"/>
      <c r="D132" s="230"/>
    </row>
    <row r="133" spans="1:9">
      <c r="A133" s="231" t="s">
        <v>332</v>
      </c>
      <c r="B133" s="231"/>
      <c r="C133" s="231" t="s">
        <v>254</v>
      </c>
      <c r="D133" s="231"/>
      <c r="H133" s="232"/>
      <c r="I133" s="232"/>
    </row>
    <row r="134" ht="38.25" spans="1:9">
      <c r="A134" s="231"/>
      <c r="B134" s="231"/>
      <c r="C134" s="231" t="s">
        <v>255</v>
      </c>
      <c r="D134" s="231" t="s">
        <v>256</v>
      </c>
      <c r="H134" s="232"/>
      <c r="I134" s="232"/>
    </row>
    <row r="135" spans="1:9">
      <c r="A135" s="187" t="s">
        <v>332</v>
      </c>
      <c r="B135" s="187"/>
      <c r="C135" s="233"/>
      <c r="D135" s="233"/>
      <c r="H135" s="234"/>
      <c r="I135" s="234"/>
    </row>
    <row r="136" spans="1:9">
      <c r="A136" s="235" t="s">
        <v>333</v>
      </c>
      <c r="B136" s="235"/>
      <c r="C136" s="236">
        <v>1833094</v>
      </c>
      <c r="D136" s="236">
        <v>261943.56</v>
      </c>
      <c r="H136" s="237"/>
      <c r="I136" s="237"/>
    </row>
    <row r="137" spans="1:9">
      <c r="A137" s="235" t="s">
        <v>334</v>
      </c>
      <c r="B137" s="235"/>
      <c r="C137" s="236">
        <v>2356691</v>
      </c>
      <c r="D137" s="236">
        <v>324284.97</v>
      </c>
      <c r="H137" s="237"/>
      <c r="I137" s="237"/>
    </row>
    <row r="138" spans="1:9">
      <c r="A138" s="187" t="s">
        <v>335</v>
      </c>
      <c r="B138" s="187"/>
      <c r="C138" s="236">
        <f>C136+C137</f>
        <v>4189785</v>
      </c>
      <c r="D138" s="236">
        <f>D136+D137</f>
        <v>586228.53</v>
      </c>
      <c r="H138" s="237"/>
      <c r="I138" s="237"/>
    </row>
    <row r="139" ht="15" spans="1:9">
      <c r="A139" s="229"/>
      <c r="B139" s="229"/>
      <c r="C139" s="230"/>
      <c r="D139" s="230"/>
      <c r="H139" s="238"/>
      <c r="I139" s="238"/>
    </row>
    <row r="140" spans="1:6">
      <c r="A140" s="231" t="s">
        <v>336</v>
      </c>
      <c r="B140" s="231" t="s">
        <v>275</v>
      </c>
      <c r="C140" s="231"/>
      <c r="D140" s="231"/>
      <c r="E140" s="231"/>
      <c r="F140" s="231"/>
    </row>
    <row r="141" ht="76.5" spans="1:6">
      <c r="A141" s="239"/>
      <c r="B141" s="231" t="s">
        <v>277</v>
      </c>
      <c r="C141" s="231" t="s">
        <v>278</v>
      </c>
      <c r="D141" s="231" t="s">
        <v>279</v>
      </c>
      <c r="E141" s="231" t="s">
        <v>280</v>
      </c>
      <c r="F141" s="231" t="s">
        <v>337</v>
      </c>
    </row>
    <row r="142" ht="25.5" spans="1:6">
      <c r="A142" s="240" t="s">
        <v>336</v>
      </c>
      <c r="B142" s="233"/>
      <c r="C142" s="233"/>
      <c r="D142" s="233"/>
      <c r="E142" s="233"/>
      <c r="F142" s="233"/>
    </row>
    <row r="143" spans="1:6">
      <c r="A143" s="240" t="s">
        <v>338</v>
      </c>
      <c r="B143" s="241">
        <v>0</v>
      </c>
      <c r="C143" s="241">
        <v>0</v>
      </c>
      <c r="D143" s="241">
        <v>0</v>
      </c>
      <c r="E143" s="241">
        <v>0</v>
      </c>
      <c r="F143" s="236"/>
    </row>
    <row r="144" spans="1:6">
      <c r="A144" s="240" t="s">
        <v>339</v>
      </c>
      <c r="B144" s="241">
        <v>0</v>
      </c>
      <c r="C144" s="241">
        <v>0</v>
      </c>
      <c r="D144" s="241">
        <v>0</v>
      </c>
      <c r="E144" s="241">
        <v>0</v>
      </c>
      <c r="F144" s="236"/>
    </row>
    <row r="145" spans="1:6">
      <c r="A145" s="240" t="s">
        <v>286</v>
      </c>
      <c r="B145" s="241">
        <v>7012474</v>
      </c>
      <c r="C145" s="241">
        <v>2308082.24</v>
      </c>
      <c r="D145" s="241">
        <v>24392.66</v>
      </c>
      <c r="E145" s="241">
        <v>24392.66</v>
      </c>
      <c r="F145" s="236"/>
    </row>
    <row r="146" ht="25.5" spans="1:6">
      <c r="A146" s="240" t="s">
        <v>340</v>
      </c>
      <c r="B146" s="241">
        <f>SUM(B143:B145)</f>
        <v>7012474</v>
      </c>
      <c r="C146" s="241">
        <f>SUM(C143:C145)</f>
        <v>2308082.24</v>
      </c>
      <c r="D146" s="241">
        <f>SUM(D143:D145)</f>
        <v>24392.66</v>
      </c>
      <c r="E146" s="241">
        <f>SUM(E143:E145)</f>
        <v>24392.66</v>
      </c>
      <c r="F146" s="236">
        <f>SUM(F143:F145)</f>
        <v>0</v>
      </c>
    </row>
    <row r="147" ht="25.5" spans="1:6">
      <c r="A147" s="240" t="s">
        <v>341</v>
      </c>
      <c r="B147" s="236">
        <f>C138-B146</f>
        <v>-2822689</v>
      </c>
      <c r="C147" s="236">
        <f>D138-C146</f>
        <v>-1721853.71</v>
      </c>
      <c r="D147" s="236">
        <f>D138-D146</f>
        <v>561835.87</v>
      </c>
      <c r="E147" s="236">
        <f>D138-E146</f>
        <v>561835.87</v>
      </c>
      <c r="F147" s="236"/>
    </row>
    <row r="148" ht="15" spans="1:4">
      <c r="A148" s="229"/>
      <c r="B148" s="229"/>
      <c r="C148" s="230"/>
      <c r="D148" s="230"/>
    </row>
    <row r="149" ht="15" spans="1:4">
      <c r="A149" s="229"/>
      <c r="B149" s="229"/>
      <c r="C149" s="242"/>
      <c r="D149" s="242"/>
    </row>
    <row r="150" ht="15" spans="1:5">
      <c r="A150" s="41" t="s">
        <v>86</v>
      </c>
      <c r="B150" s="41" t="s">
        <v>342</v>
      </c>
      <c r="C150" s="41"/>
      <c r="D150" s="41" t="s">
        <v>343</v>
      </c>
      <c r="E150" s="41"/>
    </row>
    <row r="151" spans="1:5">
      <c r="A151" s="42" t="s">
        <v>89</v>
      </c>
      <c r="B151" s="42" t="s">
        <v>344</v>
      </c>
      <c r="C151" s="42"/>
      <c r="D151" s="42" t="s">
        <v>345</v>
      </c>
      <c r="E151" s="42"/>
    </row>
    <row r="152" ht="15.75" spans="1:5">
      <c r="A152" s="34"/>
      <c r="B152" s="34"/>
      <c r="C152" s="34"/>
      <c r="D152" s="34"/>
      <c r="E152" s="34"/>
    </row>
  </sheetData>
  <mergeCells count="109">
    <mergeCell ref="A1:E1"/>
    <mergeCell ref="A2:E2"/>
    <mergeCell ref="D3:E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29:E29"/>
    <mergeCell ref="A43:B43"/>
    <mergeCell ref="C43:D43"/>
    <mergeCell ref="A44:B44"/>
    <mergeCell ref="C44:D4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6:B56"/>
    <mergeCell ref="C56:D56"/>
    <mergeCell ref="A57:B57"/>
    <mergeCell ref="C57:D57"/>
    <mergeCell ref="A58:B58"/>
    <mergeCell ref="C58:D58"/>
    <mergeCell ref="C59:D59"/>
    <mergeCell ref="A60:B60"/>
    <mergeCell ref="B61:C61"/>
    <mergeCell ref="B86:F86"/>
    <mergeCell ref="A99:B99"/>
    <mergeCell ref="C99:D99"/>
    <mergeCell ref="A100:B100"/>
    <mergeCell ref="C100:D100"/>
    <mergeCell ref="A101:B101"/>
    <mergeCell ref="C101:D101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C110:D110"/>
    <mergeCell ref="A112:B112"/>
    <mergeCell ref="A113:B113"/>
    <mergeCell ref="A114:B114"/>
    <mergeCell ref="B116:F11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C133:D133"/>
    <mergeCell ref="H133:I133"/>
    <mergeCell ref="A135:B135"/>
    <mergeCell ref="A136:B136"/>
    <mergeCell ref="A137:B137"/>
    <mergeCell ref="A138:B138"/>
    <mergeCell ref="B140:F140"/>
    <mergeCell ref="B150:C150"/>
    <mergeCell ref="D150:E150"/>
    <mergeCell ref="B151:C151"/>
    <mergeCell ref="D151:E151"/>
    <mergeCell ref="A61:A62"/>
    <mergeCell ref="A86:A87"/>
    <mergeCell ref="A116:A117"/>
    <mergeCell ref="A140:A141"/>
    <mergeCell ref="A126:B127"/>
    <mergeCell ref="C126:D127"/>
    <mergeCell ref="A46:B47"/>
    <mergeCell ref="C46:D47"/>
    <mergeCell ref="A54:B55"/>
    <mergeCell ref="C54:D55"/>
    <mergeCell ref="A3:C4"/>
    <mergeCell ref="A41:B42"/>
    <mergeCell ref="C41:D42"/>
    <mergeCell ref="A97:B98"/>
    <mergeCell ref="C97:D98"/>
    <mergeCell ref="A103:B104"/>
    <mergeCell ref="C103:D104"/>
    <mergeCell ref="A110:B111"/>
    <mergeCell ref="A133:B134"/>
  </mergeCells>
  <pageMargins left="0.314583333333333" right="0.314583333333333" top="0.393055555555556" bottom="0.393055555555556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workbookViewId="0">
      <selection activeCell="F9" sqref="F9"/>
    </sheetView>
  </sheetViews>
  <sheetFormatPr defaultColWidth="9" defaultRowHeight="15"/>
  <cols>
    <col min="1" max="1" width="72.4285714285714" style="74" customWidth="1"/>
    <col min="2" max="2" width="18.2857142857143" style="75" customWidth="1"/>
    <col min="3" max="3" width="18.1428571428571" style="75" customWidth="1"/>
    <col min="4" max="4" width="18.5714285714286" style="75" customWidth="1"/>
    <col min="5" max="5" width="17.1428571428571" style="75" customWidth="1"/>
    <col min="6" max="6" width="17.8571428571429" style="75" customWidth="1"/>
    <col min="7" max="7" width="17.4285714285714" style="75" customWidth="1"/>
    <col min="8" max="8" width="18.1428571428571" style="74" customWidth="1"/>
    <col min="9" max="9" width="16.2857142857143" style="74" customWidth="1"/>
    <col min="10" max="10" width="17.8571428571429" style="74" customWidth="1"/>
    <col min="11" max="11" width="16.1428571428571" style="74" customWidth="1"/>
    <col min="12" max="16384" width="9.14285714285714" style="74"/>
  </cols>
  <sheetData>
    <row r="1" ht="36.75" customHeight="1" spans="1:7">
      <c r="A1" s="76" t="s">
        <v>346</v>
      </c>
      <c r="B1" s="77"/>
      <c r="C1" s="78"/>
      <c r="D1" s="79"/>
      <c r="E1" s="79"/>
      <c r="F1" s="80"/>
      <c r="G1" s="81"/>
    </row>
    <row r="2" ht="14.25" customHeight="1" spans="1:7">
      <c r="A2" s="82" t="s">
        <v>347</v>
      </c>
      <c r="B2" s="83" t="s">
        <v>348</v>
      </c>
      <c r="C2" s="84" t="s">
        <v>349</v>
      </c>
      <c r="D2" s="85"/>
      <c r="E2" s="86"/>
      <c r="F2" s="86"/>
      <c r="G2" s="86"/>
    </row>
    <row r="3" ht="12.75" customHeight="1" spans="1:7">
      <c r="A3" s="87"/>
      <c r="B3" s="83"/>
      <c r="C3" s="84"/>
      <c r="D3" s="85"/>
      <c r="E3" s="86"/>
      <c r="F3" s="86"/>
      <c r="G3" s="86"/>
    </row>
    <row r="4" ht="30" customHeight="1" spans="1:4">
      <c r="A4" s="88"/>
      <c r="B4" s="89"/>
      <c r="C4" s="84"/>
      <c r="D4" s="85"/>
    </row>
    <row r="5" ht="24" customHeight="1" spans="1:3">
      <c r="A5" s="90" t="s">
        <v>350</v>
      </c>
      <c r="B5" s="91">
        <f>B6+B12+B13+B16+B24</f>
        <v>9486021888.22</v>
      </c>
      <c r="C5" s="91">
        <f>C6+C12+C13+C16+C24</f>
        <v>1882638002.03</v>
      </c>
    </row>
    <row r="6" spans="1:8">
      <c r="A6" s="90" t="s">
        <v>351</v>
      </c>
      <c r="B6" s="91">
        <f>SUM(B7:B11)</f>
        <v>5369280991</v>
      </c>
      <c r="C6" s="91">
        <f>SUM(C7:C11)</f>
        <v>1200365516.76</v>
      </c>
      <c r="E6" s="92"/>
      <c r="H6" s="93"/>
    </row>
    <row r="7" spans="1:9">
      <c r="A7" s="94" t="s">
        <v>352</v>
      </c>
      <c r="B7" s="57">
        <v>1658132501</v>
      </c>
      <c r="C7" s="57">
        <v>521075023.18</v>
      </c>
      <c r="E7" s="95"/>
      <c r="H7" s="95"/>
      <c r="I7" s="95"/>
    </row>
    <row r="8" spans="1:9">
      <c r="A8" s="94" t="s">
        <v>353</v>
      </c>
      <c r="B8" s="57">
        <v>2244228986</v>
      </c>
      <c r="C8" s="57">
        <v>380171878.46</v>
      </c>
      <c r="E8" s="96"/>
      <c r="H8" s="95"/>
      <c r="I8" s="95"/>
    </row>
    <row r="9" spans="1:9">
      <c r="A9" s="94" t="s">
        <v>354</v>
      </c>
      <c r="B9" s="57">
        <v>308915369</v>
      </c>
      <c r="C9" s="57">
        <v>76912523.96</v>
      </c>
      <c r="E9" s="95"/>
      <c r="H9" s="95"/>
      <c r="I9" s="95"/>
    </row>
    <row r="10" spans="1:9">
      <c r="A10" s="94" t="s">
        <v>355</v>
      </c>
      <c r="B10" s="57">
        <v>588831342</v>
      </c>
      <c r="C10" s="57">
        <v>102661034.5</v>
      </c>
      <c r="D10" s="97"/>
      <c r="E10" s="96"/>
      <c r="F10" s="96"/>
      <c r="H10" s="95"/>
      <c r="I10" s="95"/>
    </row>
    <row r="11" spans="1:9">
      <c r="A11" s="98" t="s">
        <v>356</v>
      </c>
      <c r="B11" s="57">
        <v>569172793</v>
      </c>
      <c r="C11" s="57">
        <v>119545056.66</v>
      </c>
      <c r="E11" s="99"/>
      <c r="H11" s="95"/>
      <c r="I11" s="95"/>
    </row>
    <row r="12" spans="1:9">
      <c r="A12" s="90" t="s">
        <v>357</v>
      </c>
      <c r="B12" s="57">
        <v>119934734</v>
      </c>
      <c r="C12" s="57">
        <v>19275957.87</v>
      </c>
      <c r="D12" s="100"/>
      <c r="E12" s="95"/>
      <c r="H12" s="95"/>
      <c r="I12" s="103"/>
    </row>
    <row r="13" spans="1:8">
      <c r="A13" s="90" t="s">
        <v>264</v>
      </c>
      <c r="B13" s="91">
        <f>SUM(B14:B15)</f>
        <v>615114598</v>
      </c>
      <c r="C13" s="91">
        <f>SUM(C14:C15)</f>
        <v>21498779.71</v>
      </c>
      <c r="D13" s="100"/>
      <c r="E13" s="99"/>
      <c r="H13" s="95"/>
    </row>
    <row r="14" spans="1:10">
      <c r="A14" s="101" t="s">
        <v>358</v>
      </c>
      <c r="B14" s="57">
        <v>333471255</v>
      </c>
      <c r="C14" s="57">
        <v>21285982.84</v>
      </c>
      <c r="D14" s="100"/>
      <c r="E14" s="99"/>
      <c r="H14" s="95"/>
      <c r="J14" s="103"/>
    </row>
    <row r="15" spans="1:8">
      <c r="A15" s="101" t="s">
        <v>359</v>
      </c>
      <c r="B15" s="57">
        <v>281643343</v>
      </c>
      <c r="C15" s="57">
        <v>212796.87</v>
      </c>
      <c r="E15" s="95"/>
      <c r="H15" s="95"/>
    </row>
    <row r="16" spans="1:9">
      <c r="A16" s="90" t="s">
        <v>226</v>
      </c>
      <c r="B16" s="91">
        <f>SUM(B17:B23)</f>
        <v>2999571560.8</v>
      </c>
      <c r="C16" s="91">
        <f>SUM(C17:C23)</f>
        <v>601172062.38</v>
      </c>
      <c r="E16" s="95"/>
      <c r="H16" s="95"/>
      <c r="I16" s="95"/>
    </row>
    <row r="17" spans="1:9">
      <c r="A17" s="94" t="s">
        <v>360</v>
      </c>
      <c r="B17" s="57">
        <v>131006814</v>
      </c>
      <c r="C17" s="57">
        <v>23635507.7</v>
      </c>
      <c r="E17" s="92"/>
      <c r="I17" s="102"/>
    </row>
    <row r="18" spans="1:5">
      <c r="A18" s="94" t="s">
        <v>361</v>
      </c>
      <c r="B18" s="57">
        <v>1079393795</v>
      </c>
      <c r="C18" s="57">
        <v>138102663.13</v>
      </c>
      <c r="E18" s="95"/>
    </row>
    <row r="19" spans="1:5">
      <c r="A19" s="94" t="s">
        <v>362</v>
      </c>
      <c r="B19" s="57">
        <v>449645285</v>
      </c>
      <c r="C19" s="57">
        <v>235259543.8</v>
      </c>
      <c r="E19" s="95"/>
    </row>
    <row r="20" spans="1:5">
      <c r="A20" s="94" t="s">
        <v>363</v>
      </c>
      <c r="B20" s="57">
        <v>824834</v>
      </c>
      <c r="C20" s="57">
        <v>37870.53</v>
      </c>
      <c r="D20" s="100"/>
      <c r="E20" s="95"/>
    </row>
    <row r="21" spans="1:5">
      <c r="A21" s="94" t="s">
        <v>364</v>
      </c>
      <c r="B21" s="57">
        <v>8462601</v>
      </c>
      <c r="C21" s="57">
        <v>1330296.44</v>
      </c>
      <c r="E21" s="95"/>
    </row>
    <row r="22" spans="1:8">
      <c r="A22" s="94" t="s">
        <v>365</v>
      </c>
      <c r="B22" s="57">
        <v>535907477</v>
      </c>
      <c r="C22" s="57">
        <v>86448645.7</v>
      </c>
      <c r="D22" s="100"/>
      <c r="E22" s="99"/>
      <c r="F22" s="99"/>
      <c r="H22" s="102"/>
    </row>
    <row r="23" spans="1:11">
      <c r="A23" s="98" t="s">
        <v>366</v>
      </c>
      <c r="B23" s="57">
        <v>794330754.8</v>
      </c>
      <c r="C23" s="57">
        <v>116357535.08</v>
      </c>
      <c r="E23" s="95"/>
      <c r="H23" s="103"/>
      <c r="J23" s="95"/>
      <c r="K23" s="103"/>
    </row>
    <row r="24" spans="1:10">
      <c r="A24" s="90" t="s">
        <v>367</v>
      </c>
      <c r="B24" s="91">
        <f>SUM(B25:B26)</f>
        <v>382120004.42</v>
      </c>
      <c r="C24" s="91">
        <f>SUM(C25:C26)</f>
        <v>40325685.31</v>
      </c>
      <c r="D24" s="100"/>
      <c r="E24" s="95"/>
      <c r="J24" s="95"/>
    </row>
    <row r="25" spans="1:10">
      <c r="A25" s="101" t="s">
        <v>368</v>
      </c>
      <c r="B25" s="91"/>
      <c r="C25" s="91"/>
      <c r="E25" s="95"/>
      <c r="H25" s="103"/>
      <c r="J25" s="95"/>
    </row>
    <row r="26" spans="1:10">
      <c r="A26" s="101" t="s">
        <v>369</v>
      </c>
      <c r="B26" s="57">
        <v>382120004.42</v>
      </c>
      <c r="C26" s="57">
        <v>40325685.31</v>
      </c>
      <c r="E26" s="95"/>
      <c r="H26" s="95"/>
      <c r="I26" s="95"/>
      <c r="J26" s="95"/>
    </row>
    <row r="27" ht="18" customHeight="1" spans="1:3">
      <c r="A27" s="101" t="s">
        <v>370</v>
      </c>
      <c r="B27" s="91">
        <f>B5-(B14+B25)</f>
        <v>9152550633.22</v>
      </c>
      <c r="C27" s="91">
        <f>C5-(C14+C25)</f>
        <v>1861352019.19</v>
      </c>
    </row>
    <row r="28" ht="18" customHeight="1" spans="1:9">
      <c r="A28" s="101" t="s">
        <v>371</v>
      </c>
      <c r="B28" s="91">
        <v>1336663910</v>
      </c>
      <c r="C28" s="57">
        <v>276945259.05</v>
      </c>
      <c r="D28" s="104"/>
      <c r="E28" s="95"/>
      <c r="H28" s="102"/>
      <c r="I28" s="95"/>
    </row>
    <row r="29" ht="19.5" customHeight="1" spans="1:9">
      <c r="A29" s="101" t="s">
        <v>372</v>
      </c>
      <c r="B29" s="91">
        <v>399189831</v>
      </c>
      <c r="C29" s="57">
        <v>63799022.77</v>
      </c>
      <c r="D29" s="104"/>
      <c r="E29" s="104"/>
      <c r="I29" s="95"/>
    </row>
    <row r="30" ht="20.25" customHeight="1" spans="1:8">
      <c r="A30" s="90" t="s">
        <v>373</v>
      </c>
      <c r="B30" s="91">
        <f>B31+B32+B33+B37+B40</f>
        <v>529233402.21</v>
      </c>
      <c r="C30" s="91">
        <f>C31+C32+C33+C37+C40</f>
        <v>12742939.06</v>
      </c>
      <c r="E30" s="99"/>
      <c r="H30" s="102"/>
    </row>
    <row r="31" spans="1:9">
      <c r="A31" s="90" t="s">
        <v>374</v>
      </c>
      <c r="B31" s="57">
        <v>295327335.96</v>
      </c>
      <c r="C31" s="105">
        <v>0</v>
      </c>
      <c r="D31" s="100"/>
      <c r="E31" s="99"/>
      <c r="H31" s="95"/>
      <c r="I31" s="95"/>
    </row>
    <row r="32" spans="1:5">
      <c r="A32" s="90" t="s">
        <v>375</v>
      </c>
      <c r="B32" s="57">
        <v>2217077</v>
      </c>
      <c r="C32" s="57">
        <v>299887.8</v>
      </c>
      <c r="D32" s="100"/>
      <c r="E32" s="99"/>
    </row>
    <row r="33" spans="1:5">
      <c r="A33" s="90" t="s">
        <v>376</v>
      </c>
      <c r="B33" s="91">
        <f>SUM(B34:B36)</f>
        <v>2076727</v>
      </c>
      <c r="C33" s="91">
        <f>SUM(C34:C36)</f>
        <v>174521.36</v>
      </c>
      <c r="E33" s="95"/>
    </row>
    <row r="34" spans="1:3">
      <c r="A34" s="90" t="s">
        <v>377</v>
      </c>
      <c r="B34" s="91">
        <v>0</v>
      </c>
      <c r="C34" s="91">
        <v>0</v>
      </c>
    </row>
    <row r="35" spans="1:5">
      <c r="A35" s="90" t="s">
        <v>378</v>
      </c>
      <c r="B35" s="91">
        <v>0</v>
      </c>
      <c r="C35" s="91">
        <v>0</v>
      </c>
      <c r="E35" s="95"/>
    </row>
    <row r="36" spans="1:5">
      <c r="A36" s="101" t="s">
        <v>379</v>
      </c>
      <c r="B36" s="57">
        <v>2076727</v>
      </c>
      <c r="C36" s="57">
        <v>174521.36</v>
      </c>
      <c r="D36" s="100"/>
      <c r="E36" s="95"/>
    </row>
    <row r="37" spans="1:5">
      <c r="A37" s="90" t="s">
        <v>380</v>
      </c>
      <c r="B37" s="91">
        <f>SUM(B38:B39)</f>
        <v>99363617.81</v>
      </c>
      <c r="C37" s="91">
        <f>SUM(C38:C39)</f>
        <v>3794857.28</v>
      </c>
      <c r="E37" s="99"/>
    </row>
    <row r="38" spans="1:9">
      <c r="A38" s="101" t="s">
        <v>381</v>
      </c>
      <c r="B38" s="57">
        <v>95301466.95</v>
      </c>
      <c r="C38" s="57">
        <v>1752903.28</v>
      </c>
      <c r="E38" s="99"/>
      <c r="H38" s="95"/>
      <c r="I38" s="95"/>
    </row>
    <row r="39" spans="1:9">
      <c r="A39" s="101" t="s">
        <v>382</v>
      </c>
      <c r="B39" s="57">
        <v>4062150.86</v>
      </c>
      <c r="C39" s="57">
        <v>2041954</v>
      </c>
      <c r="D39" s="100"/>
      <c r="E39" s="95"/>
      <c r="H39" s="95"/>
      <c r="I39" s="95"/>
    </row>
    <row r="40" spans="1:5">
      <c r="A40" s="90" t="s">
        <v>383</v>
      </c>
      <c r="B40" s="91">
        <f>SUM(B41:B42)</f>
        <v>130248644.44</v>
      </c>
      <c r="C40" s="91">
        <f>SUM(C41:C42)</f>
        <v>8473672.62</v>
      </c>
      <c r="D40" s="100"/>
      <c r="E40" s="95"/>
    </row>
    <row r="41" spans="1:11">
      <c r="A41" s="90" t="s">
        <v>384</v>
      </c>
      <c r="B41" s="91"/>
      <c r="C41" s="91"/>
      <c r="E41" s="95"/>
      <c r="H41" s="95"/>
      <c r="I41" s="95"/>
      <c r="J41" s="95"/>
      <c r="K41" s="95"/>
    </row>
    <row r="42" spans="1:11">
      <c r="A42" s="90" t="s">
        <v>385</v>
      </c>
      <c r="B42" s="57">
        <v>130248644.44</v>
      </c>
      <c r="C42" s="57">
        <v>8473672.62</v>
      </c>
      <c r="E42" s="95"/>
      <c r="H42" s="95"/>
      <c r="I42" s="95"/>
      <c r="J42" s="95"/>
      <c r="K42" s="95"/>
    </row>
    <row r="43" ht="34.5" customHeight="1" spans="1:11">
      <c r="A43" s="106" t="s">
        <v>386</v>
      </c>
      <c r="B43" s="91">
        <f>B30-(B31+B32+B34+B35+B41)</f>
        <v>231688989.25</v>
      </c>
      <c r="C43" s="91">
        <f>C30-(C31+C32+C34+C35+C41)</f>
        <v>12443051.26</v>
      </c>
      <c r="E43" s="95"/>
      <c r="H43" s="95"/>
      <c r="I43" s="95"/>
      <c r="J43" s="95"/>
      <c r="K43" s="95"/>
    </row>
    <row r="44" ht="20.25" customHeight="1" spans="1:11">
      <c r="A44" s="101" t="s">
        <v>387</v>
      </c>
      <c r="B44" s="91">
        <v>0</v>
      </c>
      <c r="C44" s="91">
        <v>0</v>
      </c>
      <c r="E44" s="95"/>
      <c r="H44" s="107"/>
      <c r="I44" s="107"/>
      <c r="J44" s="107"/>
      <c r="K44" s="107"/>
    </row>
    <row r="45" ht="18.75" customHeight="1" spans="1:11">
      <c r="A45" s="101" t="s">
        <v>388</v>
      </c>
      <c r="B45" s="91">
        <v>796</v>
      </c>
      <c r="C45" s="57">
        <v>1066855.52</v>
      </c>
      <c r="D45" s="100"/>
      <c r="E45" s="95"/>
      <c r="H45" s="107"/>
      <c r="I45" s="107"/>
      <c r="J45" s="107"/>
      <c r="K45" s="107"/>
    </row>
    <row r="46" ht="24" customHeight="1" spans="1:11">
      <c r="A46" s="108" t="s">
        <v>389</v>
      </c>
      <c r="B46" s="109">
        <f>B27+B28+B43+B44</f>
        <v>10720903532.47</v>
      </c>
      <c r="C46" s="109">
        <f>C27+C28+C43+C44</f>
        <v>2150740329.5</v>
      </c>
      <c r="E46" s="95"/>
      <c r="H46" s="102"/>
      <c r="I46" s="102"/>
      <c r="J46" s="102"/>
      <c r="K46" s="102"/>
    </row>
    <row r="47" ht="26.25" customHeight="1" spans="1:11">
      <c r="A47" s="108" t="s">
        <v>390</v>
      </c>
      <c r="B47" s="109">
        <f>B27+B43</f>
        <v>9384239622.47</v>
      </c>
      <c r="C47" s="109">
        <f>C27+C43</f>
        <v>1873795070.45</v>
      </c>
      <c r="E47" s="95"/>
      <c r="H47" s="110"/>
      <c r="I47" s="110"/>
      <c r="J47" s="110"/>
      <c r="K47" s="110"/>
    </row>
    <row r="48" ht="26.25" customHeight="1" spans="1:1">
      <c r="A48" s="111"/>
    </row>
    <row r="49" ht="30" spans="1:11">
      <c r="A49" s="112" t="s">
        <v>391</v>
      </c>
      <c r="B49" s="113"/>
      <c r="C49" s="113" t="s">
        <v>392</v>
      </c>
      <c r="D49" s="113" t="s">
        <v>393</v>
      </c>
      <c r="E49" s="114" t="s">
        <v>394</v>
      </c>
      <c r="F49" s="115" t="s">
        <v>395</v>
      </c>
      <c r="G49" s="115" t="s">
        <v>396</v>
      </c>
      <c r="H49" s="95"/>
      <c r="I49" s="95"/>
      <c r="J49" s="95"/>
      <c r="K49" s="95"/>
    </row>
    <row r="50" ht="12.75" customHeight="1" spans="1:7">
      <c r="A50" s="112"/>
      <c r="B50" s="113" t="s">
        <v>9</v>
      </c>
      <c r="C50" s="113" t="s">
        <v>11</v>
      </c>
      <c r="D50" s="113" t="s">
        <v>11</v>
      </c>
      <c r="E50" s="113" t="s">
        <v>11</v>
      </c>
      <c r="F50" s="113" t="s">
        <v>11</v>
      </c>
      <c r="G50" s="113" t="s">
        <v>11</v>
      </c>
    </row>
    <row r="51" ht="16.5" customHeight="1" spans="1:7">
      <c r="A51" s="90" t="s">
        <v>397</v>
      </c>
      <c r="B51" s="113"/>
      <c r="C51" s="113"/>
      <c r="D51" s="113"/>
      <c r="E51" s="113"/>
      <c r="F51" s="113"/>
      <c r="G51" s="113"/>
    </row>
    <row r="52" spans="1:12">
      <c r="A52" s="90" t="s">
        <v>398</v>
      </c>
      <c r="B52" s="91">
        <f t="shared" ref="B52:G52" si="0">SUM(B53:B55)</f>
        <v>8878071177.78</v>
      </c>
      <c r="C52" s="91">
        <f t="shared" si="0"/>
        <v>4290975666.88</v>
      </c>
      <c r="D52" s="91">
        <f t="shared" si="0"/>
        <v>1298009239.07</v>
      </c>
      <c r="E52" s="91">
        <f t="shared" si="0"/>
        <v>1117351029.79</v>
      </c>
      <c r="F52" s="91">
        <f t="shared" si="0"/>
        <v>322758583.44</v>
      </c>
      <c r="G52" s="91">
        <f t="shared" si="0"/>
        <v>87241215.97</v>
      </c>
      <c r="H52" s="93"/>
      <c r="I52" s="93"/>
      <c r="J52" s="93"/>
      <c r="K52" s="93"/>
      <c r="L52" s="110"/>
    </row>
    <row r="53" spans="1:12">
      <c r="A53" s="101" t="s">
        <v>399</v>
      </c>
      <c r="B53" s="116">
        <v>3013415580.87</v>
      </c>
      <c r="C53" s="116">
        <v>544391492.16</v>
      </c>
      <c r="D53" s="116">
        <v>477961849.98</v>
      </c>
      <c r="E53" s="116">
        <v>437783774.1</v>
      </c>
      <c r="F53" s="57">
        <v>37301847.73</v>
      </c>
      <c r="G53" s="57">
        <v>2622466.29</v>
      </c>
      <c r="H53" s="93"/>
      <c r="I53" s="110"/>
      <c r="L53" s="110"/>
    </row>
    <row r="54" spans="1:12">
      <c r="A54" s="101" t="s">
        <v>400</v>
      </c>
      <c r="B54" s="116">
        <v>189803054</v>
      </c>
      <c r="C54" s="116">
        <v>188027225</v>
      </c>
      <c r="D54" s="116">
        <v>19345698.2</v>
      </c>
      <c r="E54" s="116">
        <v>17921273.51</v>
      </c>
      <c r="F54" s="91">
        <v>0</v>
      </c>
      <c r="G54" s="91">
        <v>0</v>
      </c>
      <c r="H54" s="93"/>
      <c r="I54" s="95"/>
      <c r="J54" s="95"/>
      <c r="K54" s="95"/>
      <c r="L54" s="110"/>
    </row>
    <row r="55" spans="1:12">
      <c r="A55" s="101" t="s">
        <v>401</v>
      </c>
      <c r="B55" s="116">
        <v>5674852542.91</v>
      </c>
      <c r="C55" s="116">
        <v>3558556949.72</v>
      </c>
      <c r="D55" s="116">
        <v>800701690.89</v>
      </c>
      <c r="E55" s="116">
        <v>661645982.18</v>
      </c>
      <c r="F55" s="57">
        <v>285456735.71</v>
      </c>
      <c r="G55" s="57">
        <v>84618749.68</v>
      </c>
      <c r="H55" s="93"/>
      <c r="I55" s="110"/>
      <c r="L55" s="110"/>
    </row>
    <row r="56" spans="1:12">
      <c r="A56" s="101" t="s">
        <v>402</v>
      </c>
      <c r="B56" s="91">
        <f t="shared" ref="B56:G56" si="1">B52-B54</f>
        <v>8688268123.78</v>
      </c>
      <c r="C56" s="91">
        <f t="shared" si="1"/>
        <v>4102948441.88</v>
      </c>
      <c r="D56" s="91">
        <f t="shared" si="1"/>
        <v>1278663540.87</v>
      </c>
      <c r="E56" s="91">
        <f t="shared" si="1"/>
        <v>1099429756.28</v>
      </c>
      <c r="F56" s="91">
        <f t="shared" si="1"/>
        <v>322758583.44</v>
      </c>
      <c r="G56" s="91">
        <f t="shared" si="1"/>
        <v>87241215.97</v>
      </c>
      <c r="H56" s="93"/>
      <c r="I56" s="110"/>
      <c r="J56" s="110"/>
      <c r="K56" s="110"/>
      <c r="L56" s="110"/>
    </row>
    <row r="57" spans="1:12">
      <c r="A57" s="101" t="s">
        <v>403</v>
      </c>
      <c r="B57" s="116">
        <v>1501160419</v>
      </c>
      <c r="C57" s="116">
        <v>1428486029.16</v>
      </c>
      <c r="D57" s="57">
        <v>215671063.67</v>
      </c>
      <c r="E57" s="57">
        <v>215591358.59</v>
      </c>
      <c r="F57" s="116">
        <v>120154.97</v>
      </c>
      <c r="G57" s="116">
        <v>1042010.64</v>
      </c>
      <c r="H57" s="93"/>
      <c r="I57" s="110"/>
      <c r="L57" s="110"/>
    </row>
    <row r="58" spans="1:12">
      <c r="A58" s="101" t="s">
        <v>404</v>
      </c>
      <c r="B58" s="57">
        <v>212500</v>
      </c>
      <c r="C58" s="57">
        <v>212500</v>
      </c>
      <c r="D58" s="57">
        <v>52629.89</v>
      </c>
      <c r="E58" s="57">
        <v>52629.89</v>
      </c>
      <c r="F58" s="91"/>
      <c r="G58" s="91">
        <v>0</v>
      </c>
      <c r="H58" s="93"/>
      <c r="I58" s="110"/>
      <c r="L58" s="110"/>
    </row>
    <row r="59" spans="1:12">
      <c r="A59" s="101" t="s">
        <v>405</v>
      </c>
      <c r="B59" s="91">
        <f t="shared" ref="B59:G59" si="2">B60+B61+B66</f>
        <v>1152324229.03</v>
      </c>
      <c r="C59" s="91">
        <f t="shared" si="2"/>
        <v>464998375.56</v>
      </c>
      <c r="D59" s="91">
        <f t="shared" si="2"/>
        <v>63326521.2</v>
      </c>
      <c r="E59" s="91">
        <f t="shared" si="2"/>
        <v>59420086.61</v>
      </c>
      <c r="F59" s="91">
        <f t="shared" si="2"/>
        <v>19924902.32</v>
      </c>
      <c r="G59" s="91">
        <f t="shared" si="2"/>
        <v>17964480.05</v>
      </c>
      <c r="H59" s="93"/>
      <c r="I59" s="110"/>
      <c r="L59" s="110"/>
    </row>
    <row r="60" spans="1:12">
      <c r="A60" s="101" t="s">
        <v>406</v>
      </c>
      <c r="B60" s="116">
        <v>926504352.03</v>
      </c>
      <c r="C60" s="116">
        <v>254536593.91</v>
      </c>
      <c r="D60" s="116">
        <v>32090151.64</v>
      </c>
      <c r="E60" s="116">
        <v>29379645.19</v>
      </c>
      <c r="F60" s="116">
        <v>19924902.32</v>
      </c>
      <c r="G60" s="57">
        <v>17964480.05</v>
      </c>
      <c r="H60" s="93"/>
      <c r="I60" s="110"/>
      <c r="L60" s="110"/>
    </row>
    <row r="61" spans="1:12">
      <c r="A61" s="90" t="s">
        <v>407</v>
      </c>
      <c r="B61" s="91">
        <f t="shared" ref="B61:G61" si="3">SUM(B62:B65)</f>
        <v>73522936</v>
      </c>
      <c r="C61" s="91">
        <f t="shared" si="3"/>
        <v>61858973.65</v>
      </c>
      <c r="D61" s="91">
        <f t="shared" si="3"/>
        <v>7055787.81</v>
      </c>
      <c r="E61" s="91">
        <f t="shared" si="3"/>
        <v>6926597.43</v>
      </c>
      <c r="F61" s="91">
        <f t="shared" si="3"/>
        <v>0</v>
      </c>
      <c r="G61" s="91">
        <f t="shared" si="3"/>
        <v>0</v>
      </c>
      <c r="H61" s="93"/>
      <c r="I61" s="110"/>
      <c r="L61" s="110"/>
    </row>
    <row r="62" spans="1:12">
      <c r="A62" s="101" t="s">
        <v>408</v>
      </c>
      <c r="B62" s="116">
        <v>7001000</v>
      </c>
      <c r="C62" s="117">
        <v>600000</v>
      </c>
      <c r="D62" s="116">
        <v>226222.17</v>
      </c>
      <c r="E62" s="116">
        <v>226222.17</v>
      </c>
      <c r="F62" s="116">
        <v>0</v>
      </c>
      <c r="G62" s="91">
        <v>0</v>
      </c>
      <c r="H62" s="93"/>
      <c r="I62" s="110"/>
      <c r="L62" s="110"/>
    </row>
    <row r="63" spans="1:12">
      <c r="A63" s="101" t="s">
        <v>409</v>
      </c>
      <c r="B63" s="91">
        <v>0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93"/>
      <c r="I63" s="110"/>
      <c r="L63" s="110"/>
    </row>
    <row r="64" spans="1:12">
      <c r="A64" s="101" t="s">
        <v>410</v>
      </c>
      <c r="B64" s="91">
        <v>0</v>
      </c>
      <c r="C64" s="91">
        <v>0</v>
      </c>
      <c r="D64" s="91">
        <v>0</v>
      </c>
      <c r="E64" s="91">
        <v>0</v>
      </c>
      <c r="F64" s="91">
        <v>0</v>
      </c>
      <c r="G64" s="91">
        <v>0</v>
      </c>
      <c r="H64" s="93"/>
      <c r="I64" s="110"/>
      <c r="L64" s="110"/>
    </row>
    <row r="65" spans="1:12">
      <c r="A65" s="101" t="s">
        <v>411</v>
      </c>
      <c r="B65" s="118">
        <v>66521936</v>
      </c>
      <c r="C65" s="116">
        <v>61258973.65</v>
      </c>
      <c r="D65" s="116">
        <v>6829565.64</v>
      </c>
      <c r="E65" s="116">
        <v>6700375.26</v>
      </c>
      <c r="F65" s="91">
        <v>0</v>
      </c>
      <c r="G65" s="91">
        <v>0</v>
      </c>
      <c r="H65" s="93"/>
      <c r="I65" s="110"/>
      <c r="L65" s="110"/>
    </row>
    <row r="66" spans="1:12">
      <c r="A66" s="90" t="s">
        <v>412</v>
      </c>
      <c r="B66" s="117">
        <v>152296941</v>
      </c>
      <c r="C66" s="117">
        <v>148602808</v>
      </c>
      <c r="D66" s="116">
        <v>24180581.75</v>
      </c>
      <c r="E66" s="116">
        <v>23113843.99</v>
      </c>
      <c r="F66" s="91">
        <v>0</v>
      </c>
      <c r="G66" s="91">
        <v>0</v>
      </c>
      <c r="H66" s="93"/>
      <c r="I66" s="110"/>
      <c r="L66" s="110"/>
    </row>
    <row r="67" ht="27" spans="1:12">
      <c r="A67" s="106" t="s">
        <v>413</v>
      </c>
      <c r="B67" s="91">
        <f t="shared" ref="B67:G67" si="4">B59-(B62+B63+B64+B66)</f>
        <v>993026288.03</v>
      </c>
      <c r="C67" s="91">
        <f t="shared" si="4"/>
        <v>315795567.56</v>
      </c>
      <c r="D67" s="91">
        <f t="shared" si="4"/>
        <v>38919717.28</v>
      </c>
      <c r="E67" s="91">
        <f t="shared" si="4"/>
        <v>36080020.45</v>
      </c>
      <c r="F67" s="91">
        <f t="shared" si="4"/>
        <v>19924902.32</v>
      </c>
      <c r="G67" s="91">
        <f t="shared" si="4"/>
        <v>17964480.05</v>
      </c>
      <c r="H67" s="93"/>
      <c r="I67" s="110"/>
      <c r="L67" s="110"/>
    </row>
    <row r="68" spans="1:12">
      <c r="A68" s="101" t="s">
        <v>414</v>
      </c>
      <c r="B68" s="57">
        <v>148588605</v>
      </c>
      <c r="C68" s="119"/>
      <c r="D68" s="119"/>
      <c r="E68" s="119"/>
      <c r="F68" s="119"/>
      <c r="G68" s="119"/>
      <c r="H68" s="93"/>
      <c r="I68" s="110"/>
      <c r="L68" s="110"/>
    </row>
    <row r="69" spans="1:12">
      <c r="A69" s="101" t="s">
        <v>415</v>
      </c>
      <c r="B69" s="91">
        <v>1100000</v>
      </c>
      <c r="C69" s="117">
        <v>0</v>
      </c>
      <c r="D69" s="117">
        <v>0</v>
      </c>
      <c r="E69" s="117">
        <v>0</v>
      </c>
      <c r="F69" s="91">
        <v>0</v>
      </c>
      <c r="G69" s="91">
        <v>0</v>
      </c>
      <c r="H69" s="93"/>
      <c r="I69" s="110"/>
      <c r="L69" s="110"/>
    </row>
    <row r="70" spans="1:12">
      <c r="A70" s="120" t="s">
        <v>416</v>
      </c>
      <c r="B70" s="91">
        <v>2424000</v>
      </c>
      <c r="C70" s="116">
        <v>1883001</v>
      </c>
      <c r="D70" s="116">
        <v>313833.5</v>
      </c>
      <c r="E70" s="116">
        <v>313833.5</v>
      </c>
      <c r="F70" s="117"/>
      <c r="G70" s="91">
        <v>0</v>
      </c>
      <c r="H70" s="93"/>
      <c r="I70" s="110"/>
      <c r="L70" s="110"/>
    </row>
    <row r="71" spans="1:12">
      <c r="A71" s="121" t="s">
        <v>417</v>
      </c>
      <c r="B71" s="109">
        <f t="shared" ref="B71:G71" si="5">B56+B57+B67+B68+B69</f>
        <v>11332143435.81</v>
      </c>
      <c r="C71" s="109">
        <f t="shared" si="5"/>
        <v>5847230038.6</v>
      </c>
      <c r="D71" s="109">
        <f t="shared" si="5"/>
        <v>1533254321.82</v>
      </c>
      <c r="E71" s="109">
        <f t="shared" si="5"/>
        <v>1351101135.32</v>
      </c>
      <c r="F71" s="109">
        <f t="shared" si="5"/>
        <v>342803640.73</v>
      </c>
      <c r="G71" s="109">
        <f t="shared" si="5"/>
        <v>106247706.66</v>
      </c>
      <c r="H71" s="93"/>
      <c r="I71" s="95"/>
      <c r="J71" s="95"/>
      <c r="K71" s="95"/>
      <c r="L71" s="110"/>
    </row>
    <row r="72" ht="27" spans="1:12">
      <c r="A72" s="122" t="s">
        <v>418</v>
      </c>
      <c r="B72" s="109">
        <f t="shared" ref="B72:G72" si="6">B56+B67+B68</f>
        <v>9829883016.81</v>
      </c>
      <c r="C72" s="109">
        <f t="shared" si="6"/>
        <v>4418744009.44</v>
      </c>
      <c r="D72" s="109">
        <f t="shared" si="6"/>
        <v>1317583258.15</v>
      </c>
      <c r="E72" s="109">
        <f t="shared" si="6"/>
        <v>1135509776.73</v>
      </c>
      <c r="F72" s="109">
        <f t="shared" si="6"/>
        <v>342683485.76</v>
      </c>
      <c r="G72" s="109">
        <f t="shared" si="6"/>
        <v>105205696.02</v>
      </c>
      <c r="H72" s="93"/>
      <c r="I72" s="95"/>
      <c r="J72" s="95"/>
      <c r="K72" s="95"/>
      <c r="L72" s="110"/>
    </row>
    <row r="73" spans="1:8">
      <c r="A73" s="123"/>
      <c r="H73" s="102"/>
    </row>
    <row r="74" ht="30" spans="1:10">
      <c r="A74" s="122" t="s">
        <v>419</v>
      </c>
      <c r="B74" s="124">
        <f>C46-(E71+F71+G71)</f>
        <v>350587846.79</v>
      </c>
      <c r="C74" s="125"/>
      <c r="D74" s="126"/>
      <c r="E74" s="127"/>
      <c r="H74" s="110"/>
      <c r="I74" s="110"/>
      <c r="J74" s="110"/>
    </row>
    <row r="75" ht="30" spans="1:10">
      <c r="A75" s="122" t="s">
        <v>420</v>
      </c>
      <c r="B75" s="124">
        <f>C47-(E72+F72+G72)</f>
        <v>290396111.94</v>
      </c>
      <c r="E75" s="126"/>
      <c r="F75" s="128"/>
      <c r="G75" s="128"/>
      <c r="H75" s="110"/>
      <c r="I75" s="110"/>
      <c r="J75" s="110"/>
    </row>
    <row r="76" spans="1:2">
      <c r="A76" s="129"/>
      <c r="B76" s="91"/>
    </row>
    <row r="77" spans="1:6">
      <c r="A77" s="130" t="s">
        <v>421</v>
      </c>
      <c r="B77" s="131"/>
      <c r="E77" s="132"/>
      <c r="F77" s="97"/>
    </row>
    <row r="78" spans="1:2">
      <c r="A78" s="130"/>
      <c r="B78" s="133"/>
    </row>
    <row r="79" spans="1:2">
      <c r="A79" s="134" t="s">
        <v>422</v>
      </c>
      <c r="B79" s="135">
        <v>-91171708</v>
      </c>
    </row>
    <row r="80" spans="1:2">
      <c r="A80" s="136"/>
      <c r="B80" s="137"/>
    </row>
    <row r="81" spans="1:2">
      <c r="A81" s="138" t="s">
        <v>423</v>
      </c>
      <c r="B81" s="139"/>
    </row>
    <row r="82" ht="31.5" customHeight="1" spans="1:3">
      <c r="A82" s="140" t="s">
        <v>424</v>
      </c>
      <c r="B82" s="116">
        <v>26500632.67</v>
      </c>
      <c r="C82" s="141"/>
    </row>
    <row r="83" ht="26.25" customHeight="1" spans="1:3">
      <c r="A83" s="140" t="s">
        <v>425</v>
      </c>
      <c r="B83" s="57">
        <v>21532017.84</v>
      </c>
      <c r="C83" s="125"/>
    </row>
    <row r="84" spans="1:2">
      <c r="A84" s="142"/>
      <c r="B84" s="143"/>
    </row>
    <row r="85" spans="1:2">
      <c r="A85" s="9" t="s">
        <v>426</v>
      </c>
      <c r="B85" s="9" t="s">
        <v>427</v>
      </c>
    </row>
    <row r="86" spans="1:2">
      <c r="A86" s="8"/>
      <c r="B86" s="9" t="s">
        <v>428</v>
      </c>
    </row>
    <row r="87" spans="1:2">
      <c r="A87" s="10" t="s">
        <v>426</v>
      </c>
      <c r="B87" s="8"/>
    </row>
    <row r="88" ht="30" spans="1:2">
      <c r="A88" s="10" t="s">
        <v>429</v>
      </c>
      <c r="B88" s="11">
        <f>B75+(B82-B83)</f>
        <v>295364726.77</v>
      </c>
    </row>
    <row r="89" spans="1:1">
      <c r="A89" s="23"/>
    </row>
    <row r="90" spans="1:3">
      <c r="A90" s="144" t="s">
        <v>430</v>
      </c>
      <c r="B90" s="144" t="s">
        <v>431</v>
      </c>
      <c r="C90" s="144"/>
    </row>
    <row r="91" ht="30" spans="1:3">
      <c r="A91" s="145"/>
      <c r="B91" s="144" t="s">
        <v>432</v>
      </c>
      <c r="C91" s="144" t="s">
        <v>433</v>
      </c>
    </row>
    <row r="92" spans="1:3">
      <c r="A92" s="10" t="s">
        <v>430</v>
      </c>
      <c r="B92" s="8"/>
      <c r="C92" s="8"/>
    </row>
    <row r="93" spans="1:6">
      <c r="A93" s="10" t="s">
        <v>434</v>
      </c>
      <c r="B93" s="91">
        <v>1528566865.24</v>
      </c>
      <c r="C93" s="57">
        <v>1489258841.86</v>
      </c>
      <c r="F93" s="146"/>
    </row>
    <row r="94" spans="1:7">
      <c r="A94" s="10" t="s">
        <v>435</v>
      </c>
      <c r="B94" s="11">
        <f>B95+B99</f>
        <v>574151460.56</v>
      </c>
      <c r="C94" s="11">
        <f>C95+C99</f>
        <v>1111714778.34</v>
      </c>
      <c r="F94" s="147"/>
      <c r="G94" s="148"/>
    </row>
    <row r="95" spans="1:7">
      <c r="A95" s="10" t="s">
        <v>436</v>
      </c>
      <c r="B95" s="11">
        <f>B96-B97-B98</f>
        <v>537768469.17</v>
      </c>
      <c r="C95" s="11">
        <f>C96-C97-C98</f>
        <v>1075105564.78</v>
      </c>
      <c r="F95" s="149"/>
      <c r="G95" s="148"/>
    </row>
    <row r="96" spans="1:6">
      <c r="A96" s="10" t="s">
        <v>437</v>
      </c>
      <c r="B96" s="11">
        <v>1085005215.66</v>
      </c>
      <c r="C96" s="57">
        <v>1295939138.72</v>
      </c>
      <c r="F96" s="149"/>
    </row>
    <row r="97" spans="1:4">
      <c r="A97" s="10" t="s">
        <v>438</v>
      </c>
      <c r="B97" s="91">
        <v>344076146.46</v>
      </c>
      <c r="C97" s="57">
        <v>9889592.72</v>
      </c>
      <c r="D97" s="127"/>
    </row>
    <row r="98" spans="1:7">
      <c r="A98" s="10" t="s">
        <v>439</v>
      </c>
      <c r="B98" s="150">
        <v>203160600.03</v>
      </c>
      <c r="C98" s="150">
        <v>210943981.22</v>
      </c>
      <c r="D98" s="86"/>
      <c r="E98" s="86"/>
      <c r="F98" s="86"/>
      <c r="G98" s="151"/>
    </row>
    <row r="99" spans="1:7">
      <c r="A99" s="10" t="s">
        <v>440</v>
      </c>
      <c r="B99" s="11">
        <v>36382991.39</v>
      </c>
      <c r="C99" s="57">
        <v>36609213.56</v>
      </c>
      <c r="D99" s="152"/>
      <c r="E99" s="86"/>
      <c r="F99" s="86"/>
      <c r="G99" s="153"/>
    </row>
    <row r="100" spans="1:7">
      <c r="A100" s="154" t="s">
        <v>441</v>
      </c>
      <c r="B100" s="155">
        <f>B93-B94</f>
        <v>954415404.68</v>
      </c>
      <c r="C100" s="155">
        <f>C93-C94</f>
        <v>377544063.52</v>
      </c>
      <c r="F100" s="86"/>
      <c r="G100" s="156"/>
    </row>
    <row r="101" spans="1:2">
      <c r="A101" s="23"/>
      <c r="B101" s="157"/>
    </row>
    <row r="102" spans="1:2">
      <c r="A102" s="144" t="s">
        <v>442</v>
      </c>
      <c r="B102" s="144" t="s">
        <v>443</v>
      </c>
    </row>
    <row r="103" spans="1:2">
      <c r="A103" s="145"/>
      <c r="B103" s="144" t="s">
        <v>428</v>
      </c>
    </row>
    <row r="104" spans="1:2">
      <c r="A104" s="10" t="s">
        <v>442</v>
      </c>
      <c r="B104" s="8"/>
    </row>
    <row r="105" ht="27" spans="1:2">
      <c r="A105" s="10" t="s">
        <v>444</v>
      </c>
      <c r="B105" s="11">
        <f>B100-C100</f>
        <v>576871341.16</v>
      </c>
    </row>
    <row r="106" spans="1:2">
      <c r="A106" s="158"/>
      <c r="B106" s="159"/>
    </row>
    <row r="107" ht="28.5" spans="1:2">
      <c r="A107" s="160" t="s">
        <v>445</v>
      </c>
      <c r="B107" s="50" t="s">
        <v>446</v>
      </c>
    </row>
    <row r="108" ht="28.5" spans="1:2">
      <c r="A108" s="134"/>
      <c r="B108" s="50" t="s">
        <v>447</v>
      </c>
    </row>
    <row r="109" spans="1:2">
      <c r="A109" s="161" t="s">
        <v>445</v>
      </c>
      <c r="B109" s="8"/>
    </row>
    <row r="110" spans="1:2">
      <c r="A110" s="161" t="s">
        <v>448</v>
      </c>
      <c r="B110" s="135">
        <v>242336243</v>
      </c>
    </row>
    <row r="111" spans="1:2">
      <c r="A111" s="162"/>
      <c r="B111" s="72"/>
    </row>
    <row r="112" spans="1:2">
      <c r="A112" s="162"/>
      <c r="B112" s="72"/>
    </row>
    <row r="113" ht="28.5" spans="1:2">
      <c r="A113" s="160" t="s">
        <v>449</v>
      </c>
      <c r="B113" s="50" t="s">
        <v>450</v>
      </c>
    </row>
    <row r="114" spans="1:2">
      <c r="A114" s="134"/>
      <c r="B114" s="50" t="s">
        <v>428</v>
      </c>
    </row>
    <row r="115" spans="1:2">
      <c r="A115" s="161" t="s">
        <v>451</v>
      </c>
      <c r="B115" s="11">
        <f>C97-B97</f>
        <v>-334186553.74</v>
      </c>
    </row>
    <row r="116" spans="1:2">
      <c r="A116" s="161" t="s">
        <v>452</v>
      </c>
      <c r="B116" s="11">
        <f>D35</f>
        <v>0</v>
      </c>
    </row>
    <row r="117" spans="1:2">
      <c r="A117" s="161" t="s">
        <v>453</v>
      </c>
      <c r="B117" s="11">
        <v>0</v>
      </c>
    </row>
    <row r="118" spans="1:2">
      <c r="A118" s="161" t="s">
        <v>454</v>
      </c>
      <c r="B118" s="11">
        <v>0</v>
      </c>
    </row>
    <row r="119" spans="1:2">
      <c r="A119" s="161" t="s">
        <v>455</v>
      </c>
      <c r="B119" s="11">
        <v>0</v>
      </c>
    </row>
    <row r="120" spans="1:2">
      <c r="A120" s="161" t="s">
        <v>456</v>
      </c>
      <c r="B120" s="11">
        <v>0</v>
      </c>
    </row>
    <row r="121" ht="25.5" spans="1:2">
      <c r="A121" s="161" t="s">
        <v>457</v>
      </c>
      <c r="B121" s="11">
        <f>(B105+(B115-B116-C122+B118+B119)+-(B120))</f>
        <v>242684787.42</v>
      </c>
    </row>
    <row r="122" spans="1:2">
      <c r="A122" s="162"/>
      <c r="B122" s="72"/>
    </row>
    <row r="123" spans="1:2">
      <c r="A123" s="162"/>
      <c r="B123" s="72"/>
    </row>
    <row r="124" ht="28.5" spans="1:4">
      <c r="A124" s="160" t="s">
        <v>458</v>
      </c>
      <c r="B124" s="50" t="s">
        <v>450</v>
      </c>
      <c r="C124" s="163"/>
      <c r="D124" s="163"/>
    </row>
    <row r="125" ht="15.75" spans="1:4">
      <c r="A125" s="134"/>
      <c r="B125" s="50" t="s">
        <v>428</v>
      </c>
      <c r="C125" s="34"/>
      <c r="D125" s="33"/>
    </row>
    <row r="126" ht="25.5" spans="1:4">
      <c r="A126" s="161" t="s">
        <v>459</v>
      </c>
      <c r="B126" s="11">
        <f>B121-(DRPN!B82-DRPN!B83)</f>
        <v>237716172.59</v>
      </c>
      <c r="C126" s="164"/>
      <c r="D126" s="33"/>
    </row>
    <row r="129" spans="1:7">
      <c r="A129" s="165" t="s">
        <v>86</v>
      </c>
      <c r="B129" s="148" t="s">
        <v>87</v>
      </c>
      <c r="C129" s="148"/>
      <c r="E129" s="148" t="s">
        <v>88</v>
      </c>
      <c r="F129" s="148"/>
      <c r="G129" s="148"/>
    </row>
    <row r="130" spans="1:7">
      <c r="A130" s="166" t="s">
        <v>89</v>
      </c>
      <c r="B130" s="148" t="s">
        <v>90</v>
      </c>
      <c r="C130" s="148"/>
      <c r="E130" s="148" t="s">
        <v>91</v>
      </c>
      <c r="F130" s="148"/>
      <c r="G130" s="148"/>
    </row>
    <row r="131" spans="5:7">
      <c r="E131" s="74"/>
      <c r="F131" s="167"/>
      <c r="G131" s="167"/>
    </row>
    <row r="132" spans="2:3">
      <c r="B132" s="165" t="s">
        <v>92</v>
      </c>
      <c r="C132" s="165"/>
    </row>
    <row r="133" spans="2:3">
      <c r="B133" s="166" t="s">
        <v>93</v>
      </c>
      <c r="C133" s="166"/>
    </row>
    <row r="134" spans="2:3">
      <c r="B134" s="166" t="s">
        <v>94</v>
      </c>
      <c r="C134" s="166"/>
    </row>
  </sheetData>
  <mergeCells count="29">
    <mergeCell ref="A1:C1"/>
    <mergeCell ref="B90:C90"/>
    <mergeCell ref="B129:C129"/>
    <mergeCell ref="E129:G129"/>
    <mergeCell ref="B130:C130"/>
    <mergeCell ref="E130:G130"/>
    <mergeCell ref="F131:G131"/>
    <mergeCell ref="B132:C132"/>
    <mergeCell ref="B133:C133"/>
    <mergeCell ref="B134:C134"/>
    <mergeCell ref="A2:A4"/>
    <mergeCell ref="A49:A50"/>
    <mergeCell ref="A77:A78"/>
    <mergeCell ref="A85:A86"/>
    <mergeCell ref="A90:A91"/>
    <mergeCell ref="A102:A103"/>
    <mergeCell ref="A107:A108"/>
    <mergeCell ref="A113:A114"/>
    <mergeCell ref="A124:A125"/>
    <mergeCell ref="B2:B4"/>
    <mergeCell ref="B50:B51"/>
    <mergeCell ref="B77:B78"/>
    <mergeCell ref="C2:C4"/>
    <mergeCell ref="C50:C51"/>
    <mergeCell ref="D2:D4"/>
    <mergeCell ref="D50:D51"/>
    <mergeCell ref="E50:E51"/>
    <mergeCell ref="F50:F51"/>
    <mergeCell ref="G50:G51"/>
  </mergeCells>
  <printOptions horizontalCentered="1"/>
  <pageMargins left="0.393700787401575" right="0.31496062992126" top="0.393700787401575" bottom="0.393700787401575" header="0.31496062992126" footer="0.31496062992126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workbookViewId="0">
      <selection activeCell="D29" sqref="D29"/>
    </sheetView>
  </sheetViews>
  <sheetFormatPr defaultColWidth="9" defaultRowHeight="15"/>
  <cols>
    <col min="1" max="1" width="45.2857142857143" customWidth="1"/>
    <col min="2" max="6" width="14.7142857142857" style="5" customWidth="1"/>
    <col min="7" max="7" width="15.7142857142857" style="5" customWidth="1"/>
    <col min="8" max="8" width="16.4285714285714" style="5" customWidth="1"/>
    <col min="9" max="9" width="15.5714285714286" style="5" customWidth="1"/>
    <col min="10" max="10" width="16.5714285714286" style="5" customWidth="1"/>
    <col min="11" max="11" width="15.2857142857143" style="5" customWidth="1"/>
    <col min="12" max="12" width="14.4285714285714" style="5" customWidth="1"/>
    <col min="13" max="13" width="16.7142857142857" style="5" customWidth="1"/>
    <col min="15" max="15" width="13.8571428571429"/>
  </cols>
  <sheetData>
    <row r="1" ht="27" customHeight="1" spans="1:13">
      <c r="A1" s="49" t="s">
        <v>460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9.25" customHeight="1" spans="1:13">
      <c r="A2" s="50" t="s">
        <v>461</v>
      </c>
      <c r="B2" s="9" t="s">
        <v>462</v>
      </c>
      <c r="C2" s="9"/>
      <c r="D2" s="9"/>
      <c r="E2" s="9"/>
      <c r="F2" s="9"/>
      <c r="G2" s="9" t="s">
        <v>463</v>
      </c>
      <c r="H2" s="9"/>
      <c r="I2" s="9"/>
      <c r="J2" s="9"/>
      <c r="K2" s="9"/>
      <c r="L2" s="9"/>
      <c r="M2" s="9" t="s">
        <v>464</v>
      </c>
    </row>
    <row r="3" ht="21.75" customHeight="1" spans="1:13">
      <c r="A3" s="50"/>
      <c r="B3" s="9" t="s">
        <v>465</v>
      </c>
      <c r="C3" s="9"/>
      <c r="D3" s="9" t="s">
        <v>466</v>
      </c>
      <c r="E3" s="9" t="s">
        <v>467</v>
      </c>
      <c r="F3" s="9" t="s">
        <v>468</v>
      </c>
      <c r="G3" s="9" t="s">
        <v>465</v>
      </c>
      <c r="H3" s="9"/>
      <c r="I3" s="9" t="s">
        <v>469</v>
      </c>
      <c r="J3" s="9" t="s">
        <v>470</v>
      </c>
      <c r="K3" s="9" t="s">
        <v>471</v>
      </c>
      <c r="L3" s="9" t="s">
        <v>472</v>
      </c>
      <c r="M3" s="8"/>
    </row>
    <row r="4" ht="55.5" customHeight="1" spans="1:13">
      <c r="A4" s="50"/>
      <c r="B4" s="51" t="s">
        <v>473</v>
      </c>
      <c r="C4" s="51" t="s">
        <v>474</v>
      </c>
      <c r="D4" s="52"/>
      <c r="E4" s="52"/>
      <c r="F4" s="52"/>
      <c r="G4" s="51" t="s">
        <v>475</v>
      </c>
      <c r="H4" s="51" t="s">
        <v>476</v>
      </c>
      <c r="I4" s="52"/>
      <c r="J4" s="52"/>
      <c r="K4" s="52"/>
      <c r="L4" s="52"/>
      <c r="M4" s="52"/>
    </row>
    <row r="5" spans="1:13">
      <c r="A5" s="53" t="s">
        <v>477</v>
      </c>
      <c r="B5" s="54">
        <f t="shared" ref="B5:H5" si="0">B6+B7</f>
        <v>273456.42999999</v>
      </c>
      <c r="C5" s="54">
        <f t="shared" si="0"/>
        <v>310996392.19</v>
      </c>
      <c r="D5" s="54">
        <f t="shared" ref="B5:K5" si="1">D6+D7</f>
        <v>309897508.91</v>
      </c>
      <c r="E5" s="54">
        <f t="shared" si="1"/>
        <v>57697.66</v>
      </c>
      <c r="F5" s="54">
        <f>B5+C5-D5-E5</f>
        <v>1314642.05000004</v>
      </c>
      <c r="G5" s="54">
        <f t="shared" si="0"/>
        <v>1173740.38999999</v>
      </c>
      <c r="H5" s="54">
        <f t="shared" si="0"/>
        <v>182756933.68</v>
      </c>
      <c r="I5" s="54">
        <f t="shared" si="1"/>
        <v>111991257.29</v>
      </c>
      <c r="J5" s="54">
        <f t="shared" si="1"/>
        <v>103545951.39</v>
      </c>
      <c r="K5" s="54">
        <f t="shared" si="1"/>
        <v>19307753.25</v>
      </c>
      <c r="L5" s="54">
        <f>G5+H5-J5-K5</f>
        <v>61076969.43</v>
      </c>
      <c r="M5" s="54">
        <f>F5+L5</f>
        <v>62391611.48</v>
      </c>
    </row>
    <row r="6" spans="1:13">
      <c r="A6" s="55" t="s">
        <v>478</v>
      </c>
      <c r="B6" s="56">
        <v>257077.61999999</v>
      </c>
      <c r="C6" s="57">
        <v>310351155.08</v>
      </c>
      <c r="D6" s="56">
        <v>309256356.57</v>
      </c>
      <c r="E6" s="56">
        <v>57697.66</v>
      </c>
      <c r="F6" s="54">
        <f>B6+C6-D6-E6</f>
        <v>1294178.47</v>
      </c>
      <c r="G6" s="56">
        <v>748672.839999994</v>
      </c>
      <c r="H6" s="56">
        <v>176345733.51</v>
      </c>
      <c r="I6" s="56">
        <v>109477166.47</v>
      </c>
      <c r="J6" s="56">
        <v>101216997.28</v>
      </c>
      <c r="K6" s="56">
        <v>19303093.25</v>
      </c>
      <c r="L6" s="54">
        <f>G6+H6-J6-K6</f>
        <v>56574315.82</v>
      </c>
      <c r="M6" s="54">
        <f>F6+L6</f>
        <v>57868494.29</v>
      </c>
    </row>
    <row r="7" spans="1:13">
      <c r="A7" s="55" t="s">
        <v>479</v>
      </c>
      <c r="B7" s="54">
        <f>B8</f>
        <v>16378.81</v>
      </c>
      <c r="C7" s="54">
        <f>C8</f>
        <v>645237.11</v>
      </c>
      <c r="D7" s="54">
        <f t="shared" ref="B7:M7" si="2">D8</f>
        <v>641152.34</v>
      </c>
      <c r="E7" s="54">
        <f t="shared" si="2"/>
        <v>0</v>
      </c>
      <c r="F7" s="54">
        <f t="shared" si="2"/>
        <v>20463.5800000001</v>
      </c>
      <c r="G7" s="54">
        <f t="shared" si="2"/>
        <v>425067.55</v>
      </c>
      <c r="H7" s="54">
        <f t="shared" si="2"/>
        <v>6411200.17</v>
      </c>
      <c r="I7" s="54">
        <f t="shared" si="2"/>
        <v>2514090.82</v>
      </c>
      <c r="J7" s="54">
        <f t="shared" si="2"/>
        <v>2328954.11</v>
      </c>
      <c r="K7" s="54">
        <f t="shared" si="2"/>
        <v>4660</v>
      </c>
      <c r="L7" s="54">
        <f t="shared" si="2"/>
        <v>4502653.61</v>
      </c>
      <c r="M7" s="54">
        <f t="shared" si="2"/>
        <v>4523117.19</v>
      </c>
    </row>
    <row r="8" spans="1:13">
      <c r="A8" s="55" t="s">
        <v>480</v>
      </c>
      <c r="B8" s="56">
        <v>16378.81</v>
      </c>
      <c r="C8" s="56">
        <v>645237.11</v>
      </c>
      <c r="D8" s="57">
        <v>641152.34</v>
      </c>
      <c r="E8" s="54"/>
      <c r="F8" s="54">
        <f>B8+C8-D8-E8</f>
        <v>20463.5800000001</v>
      </c>
      <c r="G8" s="56">
        <v>425067.55</v>
      </c>
      <c r="H8" s="56">
        <v>6411200.17</v>
      </c>
      <c r="I8" s="56">
        <v>2514090.82</v>
      </c>
      <c r="J8" s="56">
        <v>2328954.11</v>
      </c>
      <c r="K8" s="56">
        <v>4660</v>
      </c>
      <c r="L8" s="54">
        <f>G8+H8-J8-K8</f>
        <v>4502653.61</v>
      </c>
      <c r="M8" s="54">
        <f>F8+L8</f>
        <v>4523117.19</v>
      </c>
    </row>
    <row r="9" spans="1:13">
      <c r="A9" s="55" t="s">
        <v>481</v>
      </c>
      <c r="B9" s="54">
        <f>B16</f>
        <v>4186.37999999896</v>
      </c>
      <c r="C9" s="54">
        <f t="shared" ref="C9:K9" si="3">C16</f>
        <v>32972735.76</v>
      </c>
      <c r="D9" s="54">
        <f t="shared" si="3"/>
        <v>32906131.82</v>
      </c>
      <c r="E9" s="54">
        <v>0</v>
      </c>
      <c r="F9" s="54">
        <f>B9+C9-D9-E9</f>
        <v>70790.3199999966</v>
      </c>
      <c r="G9" s="54">
        <v>0</v>
      </c>
      <c r="H9" s="54">
        <f t="shared" si="3"/>
        <v>3268855.4</v>
      </c>
      <c r="I9" s="54">
        <f t="shared" si="3"/>
        <v>2836547.61</v>
      </c>
      <c r="J9" s="54">
        <f t="shared" si="3"/>
        <v>2701755.27</v>
      </c>
      <c r="K9" s="54">
        <f t="shared" si="3"/>
        <v>0</v>
      </c>
      <c r="L9" s="54">
        <f>G9+H9-J9-K9</f>
        <v>567100.13</v>
      </c>
      <c r="M9" s="54">
        <f>F9+L9</f>
        <v>637890.449999996</v>
      </c>
    </row>
    <row r="10" spans="1:15">
      <c r="A10" s="55" t="s">
        <v>482</v>
      </c>
      <c r="B10" s="54">
        <f t="shared" ref="B10:H10" si="4">B5+B9</f>
        <v>277642.809999989</v>
      </c>
      <c r="C10" s="54">
        <f t="shared" si="4"/>
        <v>343969127.95</v>
      </c>
      <c r="D10" s="54">
        <f t="shared" ref="B10:L10" si="5">D5+D9</f>
        <v>342803640.73</v>
      </c>
      <c r="E10" s="54">
        <f t="shared" si="5"/>
        <v>57697.66</v>
      </c>
      <c r="F10" s="54">
        <f>B10+C10-D10-E10</f>
        <v>1385432.37000003</v>
      </c>
      <c r="G10" s="58">
        <f t="shared" si="4"/>
        <v>1173740.38999999</v>
      </c>
      <c r="H10" s="58">
        <f t="shared" si="4"/>
        <v>186025789.08</v>
      </c>
      <c r="I10" s="58">
        <f t="shared" si="5"/>
        <v>114827804.9</v>
      </c>
      <c r="J10" s="58">
        <f t="shared" si="5"/>
        <v>106247706.66</v>
      </c>
      <c r="K10" s="58">
        <f t="shared" si="5"/>
        <v>19307753.25</v>
      </c>
      <c r="L10" s="58">
        <f t="shared" si="5"/>
        <v>61644069.56</v>
      </c>
      <c r="M10" s="58">
        <f>F10+L10</f>
        <v>63029501.93</v>
      </c>
      <c r="O10" s="45"/>
    </row>
    <row r="11" spans="1:13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70"/>
      <c r="M11" s="71"/>
    </row>
    <row r="12" spans="1:13">
      <c r="A12" s="59"/>
      <c r="D12" s="61"/>
      <c r="E12" s="13"/>
      <c r="M12" s="72"/>
    </row>
    <row r="13" spans="1:13">
      <c r="A13" s="9" t="s">
        <v>461</v>
      </c>
      <c r="B13" s="9" t="s">
        <v>483</v>
      </c>
      <c r="C13" s="9"/>
      <c r="D13" s="9"/>
      <c r="E13" s="9"/>
      <c r="F13" s="9"/>
      <c r="G13" s="9" t="s">
        <v>484</v>
      </c>
      <c r="H13" s="9"/>
      <c r="I13" s="9"/>
      <c r="J13" s="9"/>
      <c r="K13" s="9"/>
      <c r="L13" s="9"/>
      <c r="M13" s="9" t="s">
        <v>464</v>
      </c>
    </row>
    <row r="14" spans="1:13">
      <c r="A14" s="9"/>
      <c r="B14" s="9" t="s">
        <v>465</v>
      </c>
      <c r="C14" s="9"/>
      <c r="D14" s="9" t="s">
        <v>466</v>
      </c>
      <c r="E14" s="9" t="s">
        <v>467</v>
      </c>
      <c r="F14" s="9" t="s">
        <v>468</v>
      </c>
      <c r="G14" s="9" t="s">
        <v>465</v>
      </c>
      <c r="H14" s="9"/>
      <c r="I14" s="9" t="s">
        <v>469</v>
      </c>
      <c r="J14" s="9" t="s">
        <v>470</v>
      </c>
      <c r="K14" s="9" t="s">
        <v>471</v>
      </c>
      <c r="L14" s="9" t="s">
        <v>472</v>
      </c>
      <c r="M14" s="8"/>
    </row>
    <row r="15" ht="45" spans="1:13">
      <c r="A15" s="9"/>
      <c r="B15" s="9" t="s">
        <v>473</v>
      </c>
      <c r="C15" s="9" t="s">
        <v>485</v>
      </c>
      <c r="D15" s="8"/>
      <c r="E15" s="8"/>
      <c r="F15" s="8"/>
      <c r="G15" s="9" t="s">
        <v>475</v>
      </c>
      <c r="H15" s="9" t="s">
        <v>486</v>
      </c>
      <c r="I15" s="8"/>
      <c r="J15" s="8"/>
      <c r="K15" s="8"/>
      <c r="L15" s="8"/>
      <c r="M15" s="8"/>
    </row>
    <row r="16" spans="1:13">
      <c r="A16" s="9" t="s">
        <v>481</v>
      </c>
      <c r="B16" s="20">
        <f>B17+B18</f>
        <v>4186.37999999896</v>
      </c>
      <c r="C16" s="20">
        <f>C17+C18</f>
        <v>32972735.76</v>
      </c>
      <c r="D16" s="62">
        <f t="shared" ref="C16:M16" si="6">D17+D18</f>
        <v>32906131.82</v>
      </c>
      <c r="E16" s="20">
        <f t="shared" si="6"/>
        <v>0</v>
      </c>
      <c r="F16" s="20">
        <f t="shared" si="6"/>
        <v>70790.3199999966</v>
      </c>
      <c r="G16" s="20">
        <f t="shared" si="6"/>
        <v>0</v>
      </c>
      <c r="H16" s="20">
        <f t="shared" si="6"/>
        <v>3268855.4</v>
      </c>
      <c r="I16" s="20">
        <f t="shared" si="6"/>
        <v>2836547.61</v>
      </c>
      <c r="J16" s="20">
        <f t="shared" si="6"/>
        <v>2701755.27</v>
      </c>
      <c r="K16" s="20">
        <f t="shared" si="6"/>
        <v>0</v>
      </c>
      <c r="L16" s="20">
        <f t="shared" si="6"/>
        <v>567100.13</v>
      </c>
      <c r="M16" s="20">
        <f t="shared" si="6"/>
        <v>637890.449999996</v>
      </c>
    </row>
    <row r="17" spans="1:13">
      <c r="A17" s="10" t="s">
        <v>478</v>
      </c>
      <c r="B17" s="20">
        <v>4186.37999999896</v>
      </c>
      <c r="C17" s="63">
        <v>31734242.36</v>
      </c>
      <c r="D17" s="31">
        <v>31667638.42</v>
      </c>
      <c r="E17" s="20">
        <v>0</v>
      </c>
      <c r="F17" s="20">
        <f>B17+C17-D17-E17</f>
        <v>70790.3199999966</v>
      </c>
      <c r="G17" s="20"/>
      <c r="H17" s="64">
        <v>61913</v>
      </c>
      <c r="I17" s="56">
        <v>61913</v>
      </c>
      <c r="J17" s="56">
        <v>61913</v>
      </c>
      <c r="K17" s="31"/>
      <c r="L17" s="20">
        <f>G17+H17-J17-K17</f>
        <v>0</v>
      </c>
      <c r="M17" s="20">
        <f>F17+L17</f>
        <v>70790.3199999966</v>
      </c>
    </row>
    <row r="18" spans="1:13">
      <c r="A18" s="10" t="s">
        <v>479</v>
      </c>
      <c r="B18" s="20">
        <f>B19</f>
        <v>0</v>
      </c>
      <c r="C18" s="20">
        <f>C19</f>
        <v>1238493.4</v>
      </c>
      <c r="D18" s="62">
        <f t="shared" ref="C18:M18" si="7">D19</f>
        <v>1238493.4</v>
      </c>
      <c r="E18" s="20">
        <f t="shared" si="7"/>
        <v>0</v>
      </c>
      <c r="F18" s="20">
        <f t="shared" si="7"/>
        <v>0</v>
      </c>
      <c r="G18" s="20">
        <f t="shared" si="7"/>
        <v>0</v>
      </c>
      <c r="H18" s="20">
        <f t="shared" si="7"/>
        <v>3206942.4</v>
      </c>
      <c r="I18" s="20">
        <f t="shared" si="7"/>
        <v>2774634.61</v>
      </c>
      <c r="J18" s="20">
        <f t="shared" si="7"/>
        <v>2639842.27</v>
      </c>
      <c r="K18" s="20">
        <f t="shared" si="7"/>
        <v>0</v>
      </c>
      <c r="L18" s="20">
        <f t="shared" si="7"/>
        <v>567100.13</v>
      </c>
      <c r="M18" s="20">
        <f t="shared" si="7"/>
        <v>567100.13</v>
      </c>
    </row>
    <row r="19" spans="1:13">
      <c r="A19" s="10" t="s">
        <v>480</v>
      </c>
      <c r="B19" s="20">
        <v>0</v>
      </c>
      <c r="C19" s="57">
        <v>1238493.4</v>
      </c>
      <c r="D19" s="65">
        <v>1238493.4</v>
      </c>
      <c r="E19" s="20">
        <v>0</v>
      </c>
      <c r="F19" s="20">
        <f>B19+C19-D19-E19</f>
        <v>0</v>
      </c>
      <c r="G19" s="20"/>
      <c r="H19" s="57">
        <v>3206942.4</v>
      </c>
      <c r="I19" s="56">
        <v>2774634.61</v>
      </c>
      <c r="J19" s="56">
        <v>2639842.27</v>
      </c>
      <c r="K19" s="20">
        <v>0</v>
      </c>
      <c r="L19" s="20">
        <f>G19+H19-J19-K19</f>
        <v>567100.13</v>
      </c>
      <c r="M19" s="20">
        <f>F19+L19</f>
        <v>567100.13</v>
      </c>
    </row>
    <row r="21" spans="2:8">
      <c r="B21" s="66"/>
      <c r="C21" s="45"/>
      <c r="D21" s="67"/>
      <c r="G21" s="31"/>
      <c r="H21" s="31"/>
    </row>
    <row r="22" spans="1:13">
      <c r="A22" s="41" t="s">
        <v>86</v>
      </c>
      <c r="C22" s="41" t="s">
        <v>87</v>
      </c>
      <c r="D22" s="41"/>
      <c r="E22" s="41"/>
      <c r="G22" s="41" t="s">
        <v>88</v>
      </c>
      <c r="H22" s="41"/>
      <c r="I22" s="41"/>
      <c r="K22" s="41" t="s">
        <v>92</v>
      </c>
      <c r="L22" s="41"/>
      <c r="M22" s="41"/>
    </row>
    <row r="23" s="43" customFormat="1" ht="12.75" spans="1:14">
      <c r="A23" s="42" t="s">
        <v>89</v>
      </c>
      <c r="C23" s="42" t="s">
        <v>90</v>
      </c>
      <c r="D23" s="42"/>
      <c r="E23" s="42"/>
      <c r="G23" s="42" t="s">
        <v>91</v>
      </c>
      <c r="H23" s="42"/>
      <c r="I23" s="42"/>
      <c r="J23" s="73"/>
      <c r="K23" s="47" t="s">
        <v>93</v>
      </c>
      <c r="L23" s="47"/>
      <c r="M23" s="47"/>
      <c r="N23"/>
    </row>
    <row r="24" s="43" customFormat="1" ht="12.75" spans="11:14">
      <c r="K24" s="42" t="s">
        <v>94</v>
      </c>
      <c r="L24" s="42"/>
      <c r="M24" s="42"/>
      <c r="N24"/>
    </row>
    <row r="25" spans="4:5">
      <c r="D25" s="45"/>
      <c r="E25" s="45"/>
    </row>
    <row r="26" spans="3:9">
      <c r="C26" s="45"/>
      <c r="D26" s="45"/>
      <c r="F26" s="66"/>
      <c r="G26" s="66"/>
      <c r="H26" s="45"/>
      <c r="I26" s="67"/>
    </row>
    <row r="27" spans="3:12">
      <c r="C27" s="13"/>
      <c r="D27" s="13"/>
      <c r="E27" s="67"/>
      <c r="F27" s="45"/>
      <c r="H27" s="13"/>
      <c r="I27" s="67"/>
      <c r="L27" s="45"/>
    </row>
    <row r="28" spans="2:13">
      <c r="B28" s="45"/>
      <c r="C28" s="67"/>
      <c r="E28" s="45"/>
      <c r="F28" s="45"/>
      <c r="G28" s="13"/>
      <c r="H28" s="13"/>
      <c r="I28" s="67"/>
      <c r="L28" s="45"/>
      <c r="M28" s="45"/>
    </row>
    <row r="29" spans="2:13">
      <c r="B29" s="67"/>
      <c r="C29" s="68"/>
      <c r="D29" s="68"/>
      <c r="E29" s="68"/>
      <c r="F29" s="69"/>
      <c r="G29" s="68"/>
      <c r="H29" s="69"/>
      <c r="I29" s="68"/>
      <c r="J29" s="68"/>
      <c r="K29" s="68"/>
      <c r="L29" s="68"/>
      <c r="M29" s="45"/>
    </row>
    <row r="30" spans="4:12">
      <c r="D30" s="45"/>
      <c r="E30" s="45"/>
      <c r="F30" s="45"/>
      <c r="I30" s="45"/>
      <c r="J30" s="45"/>
      <c r="K30" s="45"/>
      <c r="L30" s="45"/>
    </row>
    <row r="31" spans="3:6">
      <c r="C31" s="67"/>
      <c r="D31" s="67"/>
      <c r="E31" s="67"/>
      <c r="F31" s="45"/>
    </row>
    <row r="32" spans="2:8">
      <c r="B32" s="67"/>
      <c r="C32" s="67"/>
      <c r="D32" s="67"/>
      <c r="E32" s="67"/>
      <c r="F32" s="45"/>
      <c r="H32" s="13">
        <f>F27+L27</f>
        <v>0</v>
      </c>
    </row>
    <row r="34" spans="3:3">
      <c r="C34" s="67"/>
    </row>
  </sheetData>
  <mergeCells count="34">
    <mergeCell ref="A1:M1"/>
    <mergeCell ref="B2:F2"/>
    <mergeCell ref="G2:L2"/>
    <mergeCell ref="B3:C3"/>
    <mergeCell ref="G3:H3"/>
    <mergeCell ref="B13:F13"/>
    <mergeCell ref="G13:L13"/>
    <mergeCell ref="B14:C14"/>
    <mergeCell ref="G14:H14"/>
    <mergeCell ref="C22:E22"/>
    <mergeCell ref="G22:I22"/>
    <mergeCell ref="K22:M22"/>
    <mergeCell ref="C23:E23"/>
    <mergeCell ref="G23:I23"/>
    <mergeCell ref="K23:M23"/>
    <mergeCell ref="K24:M24"/>
    <mergeCell ref="A2:A4"/>
    <mergeCell ref="A13:A15"/>
    <mergeCell ref="D3:D4"/>
    <mergeCell ref="D14:D15"/>
    <mergeCell ref="E3:E4"/>
    <mergeCell ref="E14:E15"/>
    <mergeCell ref="F3:F4"/>
    <mergeCell ref="F14:F15"/>
    <mergeCell ref="I3:I4"/>
    <mergeCell ref="I14:I15"/>
    <mergeCell ref="J3:J4"/>
    <mergeCell ref="J14:J15"/>
    <mergeCell ref="K3:K4"/>
    <mergeCell ref="K14:K15"/>
    <mergeCell ref="L3:L4"/>
    <mergeCell ref="L14:L15"/>
    <mergeCell ref="M2:M4"/>
    <mergeCell ref="M13:M15"/>
  </mergeCells>
  <pageMargins left="0.31496062992126" right="0.31496062992126" top="0.590551181102362" bottom="0.590551181102362" header="0.31496062992126" footer="0.31496062992126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opLeftCell="A6" workbookViewId="0">
      <selection activeCell="C47" sqref="C47"/>
    </sheetView>
  </sheetViews>
  <sheetFormatPr defaultColWidth="9" defaultRowHeight="12.75"/>
  <cols>
    <col min="1" max="1" width="83.7142857142857" customWidth="1"/>
    <col min="2" max="2" width="16.7142857142857" customWidth="1"/>
    <col min="3" max="3" width="15.8571428571429" customWidth="1"/>
    <col min="4" max="5" width="16.1428571428571" customWidth="1"/>
    <col min="6" max="6" width="17" customWidth="1"/>
    <col min="7" max="7" width="16.7142857142857" customWidth="1"/>
    <col min="8" max="8" width="16.5714285714286" customWidth="1"/>
    <col min="9" max="9" width="17" customWidth="1"/>
    <col min="10" max="10" width="16.8571428571429" customWidth="1"/>
    <col min="11" max="11" width="17" customWidth="1"/>
    <col min="12" max="12" width="17.2857142857143" customWidth="1"/>
  </cols>
  <sheetData>
    <row r="1" ht="34.5" customHeight="1" spans="1:12">
      <c r="A1" s="1" t="s">
        <v>487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ht="15" spans="1:12">
      <c r="A2" s="6" t="s">
        <v>488</v>
      </c>
      <c r="B2" s="6" t="s">
        <v>489</v>
      </c>
      <c r="C2" s="6"/>
      <c r="D2" s="7"/>
      <c r="E2" s="5"/>
      <c r="F2" s="5"/>
      <c r="G2" s="5"/>
      <c r="H2" s="5"/>
      <c r="I2" s="5"/>
      <c r="J2" s="5"/>
      <c r="K2" s="5"/>
      <c r="L2" s="5"/>
    </row>
    <row r="3" ht="45" spans="1:12">
      <c r="A3" s="8"/>
      <c r="B3" s="9" t="s">
        <v>490</v>
      </c>
      <c r="C3" s="9" t="s">
        <v>491</v>
      </c>
      <c r="D3" s="7"/>
      <c r="E3" s="5"/>
      <c r="F3" s="5"/>
      <c r="G3" s="5"/>
      <c r="H3" s="5"/>
      <c r="I3" s="5"/>
      <c r="J3" s="5"/>
      <c r="K3" s="5"/>
      <c r="L3" s="5"/>
    </row>
    <row r="4" ht="15" spans="1:12">
      <c r="A4" s="10" t="s">
        <v>488</v>
      </c>
      <c r="B4" s="8"/>
      <c r="C4" s="8"/>
      <c r="D4" s="7"/>
      <c r="E4" s="5"/>
      <c r="F4" s="5"/>
      <c r="G4" s="5"/>
      <c r="H4" s="5"/>
      <c r="I4" s="5"/>
      <c r="J4" s="5"/>
      <c r="K4" s="5"/>
      <c r="L4" s="5"/>
    </row>
    <row r="5" ht="15" spans="1:12">
      <c r="A5" s="10" t="s">
        <v>492</v>
      </c>
      <c r="B5" s="11">
        <f>B6</f>
        <v>0</v>
      </c>
      <c r="C5" s="11">
        <f>C6</f>
        <v>0</v>
      </c>
      <c r="D5" s="7"/>
      <c r="E5" s="5"/>
      <c r="F5" s="5"/>
      <c r="G5" s="5"/>
      <c r="H5" s="5"/>
      <c r="I5" s="5"/>
      <c r="J5" s="5"/>
      <c r="K5" s="5"/>
      <c r="L5" s="5"/>
    </row>
    <row r="6" ht="15" spans="1:12">
      <c r="A6" s="10" t="s">
        <v>493</v>
      </c>
      <c r="B6" s="11"/>
      <c r="C6" s="11"/>
      <c r="D6" s="7"/>
      <c r="E6" s="5"/>
      <c r="F6" s="5"/>
      <c r="G6" s="5"/>
      <c r="H6" s="5"/>
      <c r="I6" s="5"/>
      <c r="J6" s="5"/>
      <c r="K6" s="5"/>
      <c r="L6" s="5"/>
    </row>
    <row r="7" ht="15" spans="1:12">
      <c r="A7" s="10" t="s">
        <v>494</v>
      </c>
      <c r="B7" s="11">
        <f>SUM(B8:B10)</f>
        <v>0</v>
      </c>
      <c r="C7" s="11">
        <f>SUM(C8:C10)</f>
        <v>0</v>
      </c>
      <c r="D7" s="7"/>
      <c r="E7" s="5"/>
      <c r="F7" s="5"/>
      <c r="G7" s="5"/>
      <c r="H7" s="5"/>
      <c r="I7" s="5"/>
      <c r="J7" s="5"/>
      <c r="K7" s="5"/>
      <c r="L7" s="5"/>
    </row>
    <row r="8" ht="15" spans="1:12">
      <c r="A8" s="10" t="s">
        <v>495</v>
      </c>
      <c r="B8" s="11"/>
      <c r="C8" s="11"/>
      <c r="D8" s="7"/>
      <c r="E8" s="5"/>
      <c r="F8" s="5"/>
      <c r="G8" s="12"/>
      <c r="H8" s="5"/>
      <c r="I8" s="5"/>
      <c r="J8" s="5"/>
      <c r="K8" s="5"/>
      <c r="L8" s="5"/>
    </row>
    <row r="9" ht="15" spans="1:12">
      <c r="A9" s="10" t="s">
        <v>496</v>
      </c>
      <c r="B9" s="11"/>
      <c r="C9" s="11"/>
      <c r="D9" s="7"/>
      <c r="E9" s="5"/>
      <c r="F9" s="5"/>
      <c r="G9" s="5"/>
      <c r="H9" s="5"/>
      <c r="I9" s="5"/>
      <c r="J9" s="5"/>
      <c r="K9" s="5"/>
      <c r="L9" s="5"/>
    </row>
    <row r="10" ht="15" spans="1:12">
      <c r="A10" s="10" t="s">
        <v>497</v>
      </c>
      <c r="B10" s="11"/>
      <c r="C10" s="11"/>
      <c r="D10" s="7"/>
      <c r="E10" s="5"/>
      <c r="F10" s="5"/>
      <c r="G10" s="5"/>
      <c r="H10" s="5"/>
      <c r="I10" s="5"/>
      <c r="J10" s="5"/>
      <c r="K10" s="5"/>
      <c r="L10" s="5"/>
    </row>
    <row r="11" ht="15" spans="1:12">
      <c r="A11" s="10" t="s">
        <v>498</v>
      </c>
      <c r="B11" s="11">
        <f>SUM(B12:B15)</f>
        <v>0</v>
      </c>
      <c r="C11" s="11">
        <f>SUM(C12:C15)</f>
        <v>0</v>
      </c>
      <c r="D11" s="7"/>
      <c r="E11" s="5"/>
      <c r="F11" s="5"/>
      <c r="G11" s="13"/>
      <c r="H11" s="5"/>
      <c r="I11" s="5"/>
      <c r="J11" s="5"/>
      <c r="K11" s="5"/>
      <c r="L11" s="5"/>
    </row>
    <row r="12" ht="15" spans="1:12">
      <c r="A12" s="10" t="s">
        <v>499</v>
      </c>
      <c r="B12" s="11"/>
      <c r="C12" s="11"/>
      <c r="D12" s="7"/>
      <c r="E12" s="5"/>
      <c r="F12" s="5"/>
      <c r="G12" s="5"/>
      <c r="H12" s="5"/>
      <c r="I12" s="5"/>
      <c r="J12" s="5"/>
      <c r="K12" s="5"/>
      <c r="L12" s="5"/>
    </row>
    <row r="13" ht="15" spans="1:12">
      <c r="A13" s="10" t="s">
        <v>500</v>
      </c>
      <c r="B13" s="11"/>
      <c r="C13" s="11"/>
      <c r="D13" s="7"/>
      <c r="E13" s="5"/>
      <c r="F13" s="14"/>
      <c r="G13" s="5"/>
      <c r="H13" s="5"/>
      <c r="I13" s="5"/>
      <c r="J13" s="5"/>
      <c r="K13" s="5"/>
      <c r="L13" s="5"/>
    </row>
    <row r="14" ht="15" spans="1:12">
      <c r="A14" s="10" t="s">
        <v>501</v>
      </c>
      <c r="B14" s="11"/>
      <c r="C14" s="11"/>
      <c r="D14" s="7"/>
      <c r="E14" s="5"/>
      <c r="F14" s="5"/>
      <c r="G14" s="5"/>
      <c r="H14" s="5"/>
      <c r="I14" s="5"/>
      <c r="J14" s="5"/>
      <c r="K14" s="5"/>
      <c r="L14" s="5"/>
    </row>
    <row r="15" ht="15" spans="1:12">
      <c r="A15" s="10" t="s">
        <v>502</v>
      </c>
      <c r="B15" s="11"/>
      <c r="C15" s="11"/>
      <c r="D15" s="7"/>
      <c r="E15" s="5"/>
      <c r="F15" s="5"/>
      <c r="G15" s="5"/>
      <c r="H15" s="5"/>
      <c r="I15" s="5"/>
      <c r="J15" s="5"/>
      <c r="K15" s="5"/>
      <c r="L15" s="5"/>
    </row>
    <row r="16" ht="15" spans="1:12">
      <c r="A16" s="15"/>
      <c r="B16" s="7"/>
      <c r="C16" s="16"/>
      <c r="D16" s="7"/>
      <c r="E16" s="5"/>
      <c r="F16" s="5"/>
      <c r="G16" s="5"/>
      <c r="H16" s="5"/>
      <c r="I16" s="5"/>
      <c r="J16" s="5"/>
      <c r="K16" s="5"/>
      <c r="L16" s="5"/>
    </row>
    <row r="17" ht="15" spans="1:12">
      <c r="A17" s="17" t="s">
        <v>503</v>
      </c>
      <c r="B17" s="7"/>
      <c r="C17" s="16"/>
      <c r="D17" s="7"/>
      <c r="E17" s="5"/>
      <c r="F17" s="5"/>
      <c r="G17" s="5"/>
      <c r="H17" s="5"/>
      <c r="I17" s="5"/>
      <c r="J17" s="5"/>
      <c r="K17" s="5"/>
      <c r="L17" s="5"/>
    </row>
    <row r="18" ht="45" spans="1:12">
      <c r="A18" s="9" t="s">
        <v>504</v>
      </c>
      <c r="B18" s="18" t="s">
        <v>505</v>
      </c>
      <c r="C18" s="18" t="s">
        <v>506</v>
      </c>
      <c r="D18" s="9" t="s">
        <v>507</v>
      </c>
      <c r="E18" s="9" t="s">
        <v>508</v>
      </c>
      <c r="F18" s="9" t="s">
        <v>509</v>
      </c>
      <c r="G18" s="9" t="s">
        <v>510</v>
      </c>
      <c r="H18" s="9" t="s">
        <v>511</v>
      </c>
      <c r="I18" s="9" t="s">
        <v>512</v>
      </c>
      <c r="J18" s="9" t="s">
        <v>513</v>
      </c>
      <c r="K18" s="9" t="s">
        <v>514</v>
      </c>
      <c r="L18" s="9" t="s">
        <v>515</v>
      </c>
    </row>
    <row r="19" ht="15" spans="1:12">
      <c r="A19" s="10" t="s">
        <v>516</v>
      </c>
      <c r="B19" s="19">
        <v>7585572.05</v>
      </c>
      <c r="C19" s="19">
        <v>17909280.7</v>
      </c>
      <c r="D19" s="20">
        <v>23690379.47</v>
      </c>
      <c r="E19" s="20">
        <v>23690379.47</v>
      </c>
      <c r="F19" s="20">
        <v>23690379.47</v>
      </c>
      <c r="G19" s="20">
        <v>23690379.47</v>
      </c>
      <c r="H19" s="20">
        <v>23690379.47</v>
      </c>
      <c r="I19" s="20">
        <v>23690379.47</v>
      </c>
      <c r="J19" s="20">
        <v>23690379.47</v>
      </c>
      <c r="K19" s="20">
        <v>23690379.47</v>
      </c>
      <c r="L19" s="20">
        <v>23690379.47</v>
      </c>
    </row>
    <row r="20" ht="25.5" customHeight="1" spans="1:12">
      <c r="A20" s="10" t="s">
        <v>517</v>
      </c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</row>
    <row r="21" ht="15" spans="1:12">
      <c r="A21" s="23"/>
      <c r="B21" s="24"/>
      <c r="C21" s="25"/>
      <c r="D21" s="26"/>
      <c r="E21" s="24"/>
      <c r="F21" s="24"/>
      <c r="G21" s="24"/>
      <c r="H21" s="24"/>
      <c r="I21" s="24"/>
      <c r="J21" s="24"/>
      <c r="K21" s="24"/>
      <c r="L21" s="24"/>
    </row>
    <row r="22" ht="45" spans="1:12">
      <c r="A22" s="27" t="s">
        <v>518</v>
      </c>
      <c r="B22" s="28" t="s">
        <v>505</v>
      </c>
      <c r="C22" s="28" t="s">
        <v>506</v>
      </c>
      <c r="D22" s="29" t="s">
        <v>507</v>
      </c>
      <c r="E22" s="29" t="s">
        <v>508</v>
      </c>
      <c r="F22" s="29" t="s">
        <v>509</v>
      </c>
      <c r="G22" s="29" t="s">
        <v>510</v>
      </c>
      <c r="H22" s="29" t="s">
        <v>511</v>
      </c>
      <c r="I22" s="29" t="s">
        <v>512</v>
      </c>
      <c r="J22" s="29" t="s">
        <v>513</v>
      </c>
      <c r="K22" s="29" t="s">
        <v>514</v>
      </c>
      <c r="L22" s="29" t="s">
        <v>515</v>
      </c>
    </row>
    <row r="23" ht="15" spans="1:12">
      <c r="A23" s="10" t="s">
        <v>519</v>
      </c>
      <c r="B23" s="20">
        <v>7585572.05</v>
      </c>
      <c r="C23" s="20">
        <f>C19+C20</f>
        <v>17909280.7</v>
      </c>
      <c r="D23" s="20">
        <f t="shared" ref="D23:L23" si="0">D19+D20</f>
        <v>23690379.47</v>
      </c>
      <c r="E23" s="20">
        <f t="shared" si="0"/>
        <v>23690379.47</v>
      </c>
      <c r="F23" s="20">
        <f t="shared" si="0"/>
        <v>23690379.47</v>
      </c>
      <c r="G23" s="20">
        <f t="shared" si="0"/>
        <v>23690379.47</v>
      </c>
      <c r="H23" s="20">
        <f t="shared" si="0"/>
        <v>23690379.47</v>
      </c>
      <c r="I23" s="20">
        <f t="shared" si="0"/>
        <v>23690379.47</v>
      </c>
      <c r="J23" s="20">
        <f t="shared" si="0"/>
        <v>23690379.47</v>
      </c>
      <c r="K23" s="20">
        <f t="shared" si="0"/>
        <v>23690379.47</v>
      </c>
      <c r="L23" s="20">
        <f t="shared" si="0"/>
        <v>23690379.47</v>
      </c>
    </row>
    <row r="24" ht="30" spans="1:12">
      <c r="A24" s="10" t="s">
        <v>520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</row>
    <row r="25" ht="15" spans="1:12">
      <c r="A25" s="10" t="s">
        <v>521</v>
      </c>
      <c r="B25" s="20">
        <f>B23+B24</f>
        <v>7585572.05</v>
      </c>
      <c r="C25" s="20">
        <f>C23+C24</f>
        <v>17909280.7</v>
      </c>
      <c r="D25" s="20">
        <f t="shared" ref="D25:L25" si="1">D23+D24</f>
        <v>23690379.47</v>
      </c>
      <c r="E25" s="20">
        <f t="shared" si="1"/>
        <v>23690379.47</v>
      </c>
      <c r="F25" s="20">
        <f t="shared" si="1"/>
        <v>23690379.47</v>
      </c>
      <c r="G25" s="20">
        <f t="shared" si="1"/>
        <v>23690379.47</v>
      </c>
      <c r="H25" s="20">
        <f t="shared" si="1"/>
        <v>23690379.47</v>
      </c>
      <c r="I25" s="20">
        <f t="shared" si="1"/>
        <v>23690379.47</v>
      </c>
      <c r="J25" s="20">
        <f t="shared" si="1"/>
        <v>23690379.47</v>
      </c>
      <c r="K25" s="20">
        <f t="shared" si="1"/>
        <v>23690379.47</v>
      </c>
      <c r="L25" s="20">
        <f t="shared" si="1"/>
        <v>23690379.47</v>
      </c>
    </row>
    <row r="26" ht="15" spans="1:12">
      <c r="A26" s="10" t="s">
        <v>522</v>
      </c>
      <c r="B26" s="20">
        <v>8985297738.92</v>
      </c>
      <c r="C26" s="31">
        <v>9459437136.42</v>
      </c>
      <c r="D26" s="20">
        <v>9639900688.91</v>
      </c>
      <c r="E26" s="20">
        <v>9823807056.59</v>
      </c>
      <c r="F26" s="20">
        <v>10011221920.17</v>
      </c>
      <c r="G26" s="20">
        <v>10202212213.4</v>
      </c>
      <c r="H26" s="20">
        <v>10396846146.99</v>
      </c>
      <c r="I26" s="20">
        <v>10595193232.9</v>
      </c>
      <c r="J26" s="20">
        <v>10797324309.27</v>
      </c>
      <c r="K26" s="20">
        <v>11003311565.61</v>
      </c>
      <c r="L26" s="20">
        <v>11213228568.67</v>
      </c>
    </row>
    <row r="27" ht="15" spans="1:12">
      <c r="A27" s="10" t="s">
        <v>523</v>
      </c>
      <c r="B27" s="32">
        <f>B25/B26*100</f>
        <v>0.084422044437581</v>
      </c>
      <c r="C27" s="32">
        <f t="shared" ref="C27:L27" si="2">C25/C26*100</f>
        <v>0.189327128472021</v>
      </c>
      <c r="D27" s="32">
        <f t="shared" si="2"/>
        <v>0.245753356123824</v>
      </c>
      <c r="E27" s="32">
        <f t="shared" si="2"/>
        <v>0.241152735731999</v>
      </c>
      <c r="F27" s="32">
        <f t="shared" si="2"/>
        <v>0.236638241154859</v>
      </c>
      <c r="G27" s="32">
        <f t="shared" si="2"/>
        <v>0.232208260076026</v>
      </c>
      <c r="H27" s="32">
        <f t="shared" si="2"/>
        <v>0.227861210361939</v>
      </c>
      <c r="I27" s="32">
        <f t="shared" si="2"/>
        <v>0.223595539498393</v>
      </c>
      <c r="J27" s="32">
        <f t="shared" si="2"/>
        <v>0.219409724033766</v>
      </c>
      <c r="K27" s="32">
        <f t="shared" si="2"/>
        <v>0.215302269037282</v>
      </c>
      <c r="L27" s="32">
        <f t="shared" si="2"/>
        <v>0.211271707563256</v>
      </c>
    </row>
    <row r="28" hidden="1"/>
    <row r="29" hidden="1"/>
    <row r="30" ht="15.75" hidden="1" spans="1:5">
      <c r="A30" s="33" t="s">
        <v>86</v>
      </c>
      <c r="B30" s="33" t="s">
        <v>87</v>
      </c>
      <c r="C30" s="33"/>
      <c r="D30" s="34"/>
      <c r="E30" s="35"/>
    </row>
    <row r="31" ht="15" hidden="1" customHeight="1" spans="1:5">
      <c r="A31" s="36" t="s">
        <v>89</v>
      </c>
      <c r="B31" s="36" t="s">
        <v>90</v>
      </c>
      <c r="C31" s="36"/>
      <c r="D31" s="37"/>
      <c r="E31" s="35"/>
    </row>
    <row r="32" ht="15" hidden="1" spans="1:5">
      <c r="A32" s="38"/>
      <c r="B32" s="39"/>
      <c r="C32" s="36"/>
      <c r="D32" s="36"/>
      <c r="E32" s="35"/>
    </row>
    <row r="33" ht="15" hidden="1" spans="1:4">
      <c r="A33" s="38"/>
      <c r="B33" s="39"/>
      <c r="C33" s="38"/>
      <c r="D33" s="38"/>
    </row>
    <row r="34" ht="15" hidden="1" spans="1:4">
      <c r="A34" s="40"/>
      <c r="B34" s="40"/>
      <c r="C34" s="40"/>
      <c r="D34" s="40"/>
    </row>
    <row r="35" ht="15" hidden="1" spans="1:4">
      <c r="A35" s="40"/>
      <c r="B35" s="40"/>
      <c r="C35" s="40"/>
      <c r="D35" s="40"/>
    </row>
    <row r="36" ht="15.75" hidden="1" spans="1:5">
      <c r="A36" s="33" t="s">
        <v>88</v>
      </c>
      <c r="B36" s="33" t="s">
        <v>524</v>
      </c>
      <c r="C36" s="33"/>
      <c r="D36" s="34"/>
      <c r="E36" s="34"/>
    </row>
    <row r="37" ht="15.75" hidden="1" spans="1:5">
      <c r="A37" s="33" t="s">
        <v>91</v>
      </c>
      <c r="B37" s="33" t="s">
        <v>93</v>
      </c>
      <c r="C37" s="33"/>
      <c r="D37" s="34"/>
      <c r="E37" s="34"/>
    </row>
    <row r="38" ht="15.75" hidden="1" spans="2:5">
      <c r="B38" s="33" t="s">
        <v>94</v>
      </c>
      <c r="C38" s="33"/>
      <c r="D38" s="34"/>
      <c r="E38" s="34"/>
    </row>
    <row r="39" hidden="1"/>
    <row r="40" hidden="1"/>
    <row r="41" hidden="1"/>
    <row r="44" ht="15" spans="1:13">
      <c r="A44" s="41" t="s">
        <v>86</v>
      </c>
      <c r="B44" s="41" t="s">
        <v>87</v>
      </c>
      <c r="C44" s="41"/>
      <c r="D44" s="41"/>
      <c r="E44" s="5"/>
      <c r="F44" s="41" t="s">
        <v>88</v>
      </c>
      <c r="G44" s="41"/>
      <c r="H44" s="41"/>
      <c r="I44" s="5"/>
      <c r="J44" s="41" t="s">
        <v>92</v>
      </c>
      <c r="K44" s="41"/>
      <c r="L44" s="41"/>
      <c r="M44" s="5"/>
    </row>
    <row r="45" spans="1:13">
      <c r="A45" s="42" t="s">
        <v>89</v>
      </c>
      <c r="B45" s="42" t="s">
        <v>90</v>
      </c>
      <c r="C45" s="42"/>
      <c r="D45" s="42"/>
      <c r="E45" s="43"/>
      <c r="F45" s="42" t="s">
        <v>91</v>
      </c>
      <c r="G45" s="42"/>
      <c r="H45" s="42"/>
      <c r="I45" s="43"/>
      <c r="J45" s="47" t="s">
        <v>93</v>
      </c>
      <c r="K45" s="47"/>
      <c r="L45" s="47"/>
      <c r="M45" s="48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2" t="s">
        <v>94</v>
      </c>
      <c r="K46" s="42"/>
      <c r="L46" s="42"/>
      <c r="M46" s="43"/>
    </row>
    <row r="47" spans="4:12">
      <c r="D47" s="44"/>
      <c r="E47" s="44"/>
      <c r="F47" s="44"/>
      <c r="G47" s="44"/>
      <c r="H47" s="44"/>
      <c r="I47" s="44"/>
      <c r="J47" s="44"/>
      <c r="K47" s="44"/>
      <c r="L47" s="44"/>
    </row>
    <row r="48" spans="3:3">
      <c r="C48" s="45"/>
    </row>
    <row r="49" spans="3:3">
      <c r="C49" s="46"/>
    </row>
  </sheetData>
  <mergeCells count="16">
    <mergeCell ref="A1:C1"/>
    <mergeCell ref="B2:C2"/>
    <mergeCell ref="B30:C30"/>
    <mergeCell ref="B31:C31"/>
    <mergeCell ref="C32:D32"/>
    <mergeCell ref="B36:C36"/>
    <mergeCell ref="B37:C37"/>
    <mergeCell ref="B38:C38"/>
    <mergeCell ref="B44:D44"/>
    <mergeCell ref="F44:H44"/>
    <mergeCell ref="J44:L44"/>
    <mergeCell ref="B45:D45"/>
    <mergeCell ref="F45:H45"/>
    <mergeCell ref="J45:L45"/>
    <mergeCell ref="J46:L46"/>
    <mergeCell ref="A2:A3"/>
  </mergeCells>
  <printOptions horizontalCentered="1"/>
  <pageMargins left="0.314583333333333" right="0.314583333333333" top="0.984027777777778" bottom="0.984027777777778" header="0.314583333333333" footer="0.314583333333333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DEO</vt:lpstr>
      <vt:lpstr>FUNÇAO</vt:lpstr>
      <vt:lpstr>RCL 2026</vt:lpstr>
      <vt:lpstr>DRDP</vt:lpstr>
      <vt:lpstr>DRPN</vt:lpstr>
      <vt:lpstr>DRP</vt:lpstr>
      <vt:lpstr>DPPP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FERREIRA MARCIANO SCANACAPRA</dc:creator>
  <cp:lastModifiedBy>15002169848</cp:lastModifiedBy>
  <dcterms:created xsi:type="dcterms:W3CDTF">2023-02-24T17:32:00Z</dcterms:created>
  <cp:lastPrinted>2025-07-28T15:17:00Z</cp:lastPrinted>
  <dcterms:modified xsi:type="dcterms:W3CDTF">2026-03-30T12:24:17Z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64B228551D5F4E089730451DF9E71401_12</vt:lpwstr>
  </property>
  <property fmtid="{D5CDD505-2E9C-101B-9397-08002B2CF9AE}" pid="3" name="KSOProductBuildVer">
    <vt:lpwstr>1046-12.2.0.21931</vt:lpwstr>
  </property>
</Properties>
</file>