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 tabRatio="500"/>
  </bookViews>
  <sheets>
    <sheet name="DEO" sheetId="1" r:id="rId1"/>
    <sheet name="FUNÇAO" sheetId="73" r:id="rId2"/>
    <sheet name="RCL " sheetId="85" r:id="rId3"/>
    <sheet name="DRDP" sheetId="34" r:id="rId4"/>
    <sheet name="DRPN" sheetId="72" r:id="rId5"/>
    <sheet name="DRP" sheetId="19" r:id="rId6"/>
    <sheet name="DPPP" sheetId="68" r:id="rId7"/>
  </sheets>
  <definedNames>
    <definedName name="_xlnm.Print_Area" localSheetId="0">DEO!$A$1:$F$90</definedName>
    <definedName name="_xlnm.Print_Area" localSheetId="3">DRDP!$A$1:$F$151</definedName>
    <definedName name="_xlnm.Print_Area" localSheetId="4">DRPN!$A$1:$G$134</definedName>
    <definedName name="_xlnm.Print_Area" localSheetId="5">DRP!$A$1:$M$24</definedName>
    <definedName name="Excel_BuiltIn_Print_Area" localSheetId="0">DEO!$A$1:$F$81</definedName>
    <definedName name="K">NA()</definedName>
    <definedName name="_xlnm.Print_Area" localSheetId="1">FUNÇAO!$A$1:$I$150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<sst xmlns="http://schemas.openxmlformats.org/spreadsheetml/2006/main" count="797" uniqueCount="523">
  <si>
    <t>MUNICÍPIO: CAMPINAS/SP - PODER EXECUTIVO - CNPJ 51.885.242.0001-40</t>
  </si>
  <si>
    <t>3º BIMESTRE DE 2026 - RREO (LRF, art. 52,  alineas "a" e "b" do inciso I e  II , alíneas "a" e "b" do inciso II)  5</t>
  </si>
  <si>
    <t>BALANÇO ORÇAMENTÁRIO</t>
  </si>
  <si>
    <t>RECEITAS</t>
  </si>
  <si>
    <t>PREVISÃO</t>
  </si>
  <si>
    <t>REALIZADAS</t>
  </si>
  <si>
    <t>SALDO A</t>
  </si>
  <si>
    <t>CATEGORIA ECONÔMICA/FONTES</t>
  </si>
  <si>
    <t>INICIAL</t>
  </si>
  <si>
    <t>ATUALIZADA</t>
  </si>
  <si>
    <t>NO BIMESTRE</t>
  </si>
  <si>
    <t>ATÉ O BIMESTRE</t>
  </si>
  <si>
    <t>REALIZAR</t>
  </si>
  <si>
    <t>I - RECEITAS CORRENTES (EXCETO INTRAORÇAMENTÁRIA)</t>
  </si>
  <si>
    <t xml:space="preserve">   IMPOSTOS, TAXAS E CONT. DE MELHORIA </t>
  </si>
  <si>
    <t xml:space="preserve">        Impostos </t>
  </si>
  <si>
    <t xml:space="preserve">        Taxas </t>
  </si>
  <si>
    <t xml:space="preserve">   RECEITA DE CONTRIBUIÇÕES </t>
  </si>
  <si>
    <t xml:space="preserve">        Contribuições Sociais </t>
  </si>
  <si>
    <t xml:space="preserve">        Contribuição para o Custeio do Serviço de Iluminação Pública</t>
  </si>
  <si>
    <t xml:space="preserve">   RECEITA PATRIMONIAL </t>
  </si>
  <si>
    <t xml:space="preserve">       Exploração do Patrimônio Imobiliário do Estado </t>
  </si>
  <si>
    <t xml:space="preserve">       VALORES MOBILIÁRIOS</t>
  </si>
  <si>
    <t xml:space="preserve">          Juros e Correções Monetárias</t>
  </si>
  <si>
    <t xml:space="preserve">          Dividendos</t>
  </si>
  <si>
    <t xml:space="preserve">       Cessão de direitos</t>
  </si>
  <si>
    <t xml:space="preserve">   RECEITA DE SERVIÇOS </t>
  </si>
  <si>
    <t xml:space="preserve">        Serviços  Administrativos e Comerciais Gerais</t>
  </si>
  <si>
    <t xml:space="preserve">        Serviços e Atividades Financeiras</t>
  </si>
  <si>
    <t xml:space="preserve">       Outros Serviços </t>
  </si>
  <si>
    <t xml:space="preserve">  TRANSFERÊNCIAS CORRENTES </t>
  </si>
  <si>
    <t xml:space="preserve">      Transferências da União e de suas Entidades </t>
  </si>
  <si>
    <t xml:space="preserve">     Transferências: Estados/Distrito Federal e  Entid</t>
  </si>
  <si>
    <t xml:space="preserve">      Transferências de Instituições Privadas </t>
  </si>
  <si>
    <t xml:space="preserve">      Transferências de Outras Instituições Públicas </t>
  </si>
  <si>
    <t xml:space="preserve">   OUTRAS RECEITAS CORRENTES</t>
  </si>
  <si>
    <t xml:space="preserve">      Multas Administrativas, Contratuais e Judiciais </t>
  </si>
  <si>
    <t xml:space="preserve">      Indenizações, Restituições e Ressarcimentos </t>
  </si>
  <si>
    <t xml:space="preserve">      Bens, Direitos e Valores Incorporados ao Patrim </t>
  </si>
  <si>
    <t xml:space="preserve">      Demais Receitas Correntes </t>
  </si>
  <si>
    <t xml:space="preserve">   II -  RECEITAS DE CAPITAL </t>
  </si>
  <si>
    <t xml:space="preserve"> OPERAÇÕES DE CRÉDITO</t>
  </si>
  <si>
    <t xml:space="preserve">    Operações de Crédito - Mercado Interno</t>
  </si>
  <si>
    <t xml:space="preserve"> ALIENAÇÃO DE BENS </t>
  </si>
  <si>
    <t xml:space="preserve">    Alienação de Bens Móveis </t>
  </si>
  <si>
    <t xml:space="preserve">    Alienação de Bens Imóveis </t>
  </si>
  <si>
    <t xml:space="preserve"> AMORTIZAÇÕES DE EMPRÉSTIMOS</t>
  </si>
  <si>
    <t xml:space="preserve"> TRANSFERÊNCIAS DE CAPITAL </t>
  </si>
  <si>
    <t xml:space="preserve">     Transferências da União e de suas Entidades </t>
  </si>
  <si>
    <t xml:space="preserve">     Demais Transferências de Capital </t>
  </si>
  <si>
    <t xml:space="preserve">  OUTRAS RECEITAS DE CAPITAL </t>
  </si>
  <si>
    <t xml:space="preserve">     Integralização do Capital Social </t>
  </si>
  <si>
    <t xml:space="preserve">     Demais Receitas de Capital </t>
  </si>
  <si>
    <t xml:space="preserve">  III = RECEITAS (INTRA-ORÇAMENTÁRIAS) = 700000+800000</t>
  </si>
  <si>
    <t xml:space="preserve">   SUBTOTAL DAS RECEITAS = I+II+III</t>
  </si>
  <si>
    <t xml:space="preserve">  IV - OPERAÇÕES DE CRÉDITO - REFINANCIAMENTO</t>
  </si>
  <si>
    <t xml:space="preserve">   SUBTOTAL COM REFINANCIAMENTO = </t>
  </si>
  <si>
    <t xml:space="preserve">     DÉFICIT</t>
  </si>
  <si>
    <t xml:space="preserve">    TOTAL </t>
  </si>
  <si>
    <t xml:space="preserve"> Superávit Financeiro  p/créditos Adicionais  522130100</t>
  </si>
  <si>
    <t>DOTAÇÃO</t>
  </si>
  <si>
    <t>DESPESAS</t>
  </si>
  <si>
    <t>ATUAL</t>
  </si>
  <si>
    <t>EMPENHADA</t>
  </si>
  <si>
    <t>LIQUIDADA</t>
  </si>
  <si>
    <t>PAGA</t>
  </si>
  <si>
    <t>I - DESPESAS (EXCETO INTRA-ORÇAMENTÁRIAS)</t>
  </si>
  <si>
    <t xml:space="preserve">       DESPESAS CORRENTES</t>
  </si>
  <si>
    <t xml:space="preserve">          Pessoal e Encargos Sociais</t>
  </si>
  <si>
    <t xml:space="preserve">          Juros e Encargos</t>
  </si>
  <si>
    <t xml:space="preserve">          Outras Despesas</t>
  </si>
  <si>
    <t xml:space="preserve">        DESPESAS DE CAPITAL</t>
  </si>
  <si>
    <t xml:space="preserve">          Investimentos</t>
  </si>
  <si>
    <t xml:space="preserve">          Inversões Financeiras</t>
  </si>
  <si>
    <t xml:space="preserve">          Amortização da Dívida</t>
  </si>
  <si>
    <t xml:space="preserve">    RESERVA DE CONTINGÊNCIA</t>
  </si>
  <si>
    <t xml:space="preserve">  II - DESPESAS (INTRAORÇAMENTÁRIAS)</t>
  </si>
  <si>
    <t xml:space="preserve">         DESPESAS CORRENTES</t>
  </si>
  <si>
    <t xml:space="preserve">         DESPESAS DE CAPITAL</t>
  </si>
  <si>
    <t xml:space="preserve">  III - AMORTIZAÇÃO DA DÍVIDA/REFINANCIAM.</t>
  </si>
  <si>
    <t xml:space="preserve">       Dívida Contratual Interna</t>
  </si>
  <si>
    <t xml:space="preserve">  IV - SUBTOTAL COM REFINANCIAMENTO</t>
  </si>
  <si>
    <t xml:space="preserve">    SUPERÁVIT = </t>
  </si>
  <si>
    <t xml:space="preserve">  IV - TOTAL COM SUPERÁVIT =</t>
  </si>
  <si>
    <t xml:space="preserve">  RESERVA DO RPPS </t>
  </si>
  <si>
    <t xml:space="preserve"> TOTAL COM A RESERVA DO RPPS =</t>
  </si>
  <si>
    <t>DÁRIO SAADI</t>
  </si>
  <si>
    <t>AURÍLIO SÉRGIO COSTA CAIADO</t>
  </si>
  <si>
    <t>JOÃO CARLOS RIBEIRO DA SILVA</t>
  </si>
  <si>
    <t>Prefeito Municipal</t>
  </si>
  <si>
    <t xml:space="preserve">Secretário Municipal de Finanças </t>
  </si>
  <si>
    <t>Diretor do DECOR - CRC 160065/3</t>
  </si>
  <si>
    <t>Prof. ALBERTO ALVES DA FONSECA</t>
  </si>
  <si>
    <t>Secretário Municipal de Gestão e Controle</t>
  </si>
  <si>
    <t>Responsável pelo Controle Interno</t>
  </si>
  <si>
    <t>3º BIMESTRE DE 2026 - RREO - DEMONSTRATIVO DA EXECUÇÃO DAS DESPESAS POR FUNÇÃO (Artigo  53, Inciso II, alínea “c” da LC. 101/00)</t>
  </si>
  <si>
    <t>Códigos/Despesas</t>
  </si>
  <si>
    <t>Dotação Anual</t>
  </si>
  <si>
    <t>EMPENHADO</t>
  </si>
  <si>
    <t>LIQUIDADO</t>
  </si>
  <si>
    <t>Saldo a</t>
  </si>
  <si>
    <t>FUNÇÃO/SUBFUNÇÃO</t>
  </si>
  <si>
    <t>Inicial</t>
  </si>
  <si>
    <t>Atualizada</t>
  </si>
  <si>
    <t>Liquidar</t>
  </si>
  <si>
    <t>DESPESAS (EXCETO INTRA-ORÇAMENTÁRIAS) (I)</t>
  </si>
  <si>
    <t>1 -</t>
  </si>
  <si>
    <t xml:space="preserve">    LEGISLATIVA</t>
  </si>
  <si>
    <t>Ação Legislativa</t>
  </si>
  <si>
    <t>Previdência do Regime Estatutário</t>
  </si>
  <si>
    <t>4 -</t>
  </si>
  <si>
    <t xml:space="preserve">    ADMINISTRAÇÃO</t>
  </si>
  <si>
    <t>Planejamento e Orçamento</t>
  </si>
  <si>
    <t>Administração Geral</t>
  </si>
  <si>
    <t>Administração Financeira</t>
  </si>
  <si>
    <t>Controle Interno</t>
  </si>
  <si>
    <t>Tecnologia da Informação</t>
  </si>
  <si>
    <t>Formação de Recursos Humanos</t>
  </si>
  <si>
    <t>Administração de Receitas</t>
  </si>
  <si>
    <t>Comunicação Social</t>
  </si>
  <si>
    <t>Demais Subfunções</t>
  </si>
  <si>
    <t>6 -</t>
  </si>
  <si>
    <t xml:space="preserve">    SEGURANÇA PÚBLICA</t>
  </si>
  <si>
    <t>Defesa Civil</t>
  </si>
  <si>
    <t>7 -</t>
  </si>
  <si>
    <t xml:space="preserve">    RELAÇÕES EXTERIORES</t>
  </si>
  <si>
    <t>Cooperação Internacional</t>
  </si>
  <si>
    <t>8 -</t>
  </si>
  <si>
    <t xml:space="preserve">    ASSISTÊNCIA SOCIAL</t>
  </si>
  <si>
    <t>Assistência ao Idoso</t>
  </si>
  <si>
    <t>Assistência ao Portador com Deficiência</t>
  </si>
  <si>
    <t>Assistência à Criança e ao Adolescente</t>
  </si>
  <si>
    <t>Assistência Comunitária</t>
  </si>
  <si>
    <t>Serviços Socioassistenciais</t>
  </si>
  <si>
    <t>Segurança e Renda</t>
  </si>
  <si>
    <t>9 -</t>
  </si>
  <si>
    <t xml:space="preserve">    PREVIDÊNCIA SOCIAL</t>
  </si>
  <si>
    <t>10 -</t>
  </si>
  <si>
    <t xml:space="preserve">    SAÚDE</t>
  </si>
  <si>
    <t>Atenção Básica</t>
  </si>
  <si>
    <t>Assistência Hospitalar e Ambulatorial</t>
  </si>
  <si>
    <t>Suporte Profilático e Terapeutico</t>
  </si>
  <si>
    <t>Vigilância Epidemiológica</t>
  </si>
  <si>
    <t>11 -</t>
  </si>
  <si>
    <t xml:space="preserve">    TRABALHO</t>
  </si>
  <si>
    <t>Proteção e Benefícios ao Tabalhador</t>
  </si>
  <si>
    <t>Fomento ao Trabalho</t>
  </si>
  <si>
    <t>12 -</t>
  </si>
  <si>
    <t xml:space="preserve">    EDUCAÇÃO</t>
  </si>
  <si>
    <t>Alimento e Nutrição</t>
  </si>
  <si>
    <t>Ensino Fundamental</t>
  </si>
  <si>
    <t>Ensino Médio</t>
  </si>
  <si>
    <t>Ensino Profissional</t>
  </si>
  <si>
    <t>Educação Infantil</t>
  </si>
  <si>
    <t>Educação de Jovens</t>
  </si>
  <si>
    <t>Educação Especial</t>
  </si>
  <si>
    <t>13 -</t>
  </si>
  <si>
    <t xml:space="preserve">    CULTURA</t>
  </si>
  <si>
    <t>Patrimônio Histórico Artístico e Arqueológico</t>
  </si>
  <si>
    <t>Difusão Cultural</t>
  </si>
  <si>
    <t>14 -</t>
  </si>
  <si>
    <t xml:space="preserve">    DIREITOS DA CIDADANIA</t>
  </si>
  <si>
    <t>Direitos Individuais, Coletivos e Difusos</t>
  </si>
  <si>
    <t>15 -</t>
  </si>
  <si>
    <t xml:space="preserve">    URBANISMO</t>
  </si>
  <si>
    <t>Infra-Estrutura Urbana</t>
  </si>
  <si>
    <t>Serviços Urbanos</t>
  </si>
  <si>
    <t>16 -</t>
  </si>
  <si>
    <t xml:space="preserve">    HABITAÇÃO</t>
  </si>
  <si>
    <t>Habitação Urbana</t>
  </si>
  <si>
    <t>18 -</t>
  </si>
  <si>
    <t xml:space="preserve">    GESTÃO AMBIENTAL</t>
  </si>
  <si>
    <t>Preservação e Conservação Ambiental</t>
  </si>
  <si>
    <t>19 -</t>
  </si>
  <si>
    <t xml:space="preserve">    CIÊNCIA E TECNOLOGIA</t>
  </si>
  <si>
    <t>Difusão do Conhecimento Científico e Tecnológico</t>
  </si>
  <si>
    <t>20 -</t>
  </si>
  <si>
    <t xml:space="preserve">    AGRICULTURA</t>
  </si>
  <si>
    <t>Extensão Rural</t>
  </si>
  <si>
    <t>23 -</t>
  </si>
  <si>
    <t xml:space="preserve">    COMÉRCIO E SERVIÇOS</t>
  </si>
  <si>
    <t>Comercialização</t>
  </si>
  <si>
    <t xml:space="preserve">26 - </t>
  </si>
  <si>
    <t xml:space="preserve">    TRANSPORTE</t>
  </si>
  <si>
    <t>27 -</t>
  </si>
  <si>
    <t xml:space="preserve">    DESPORTO E LAZER</t>
  </si>
  <si>
    <t>Desporto de Rendimento</t>
  </si>
  <si>
    <t>Desporto Comunitário</t>
  </si>
  <si>
    <t>28 -</t>
  </si>
  <si>
    <t xml:space="preserve">    ENCARGOS ESPECIAIS</t>
  </si>
  <si>
    <t>Refinanciamento da Dívida Interna</t>
  </si>
  <si>
    <t>Serviço da Dívida Interna</t>
  </si>
  <si>
    <t>Outros Encargos Especiais</t>
  </si>
  <si>
    <t>TOTAL DA RESERVA DE CONTINGÊNCIA</t>
  </si>
  <si>
    <t xml:space="preserve">  RESERVA DE CONTINGÊNCIA GERAL</t>
  </si>
  <si>
    <t>DESPESAS (INTRA-ORÇAMENTÁRIAS) (II)</t>
  </si>
  <si>
    <t>TOTAL (III) = (I + II)</t>
  </si>
  <si>
    <t>Educação de Jovens e Adultos</t>
  </si>
  <si>
    <t>Transferências</t>
  </si>
  <si>
    <t>DEMONSTRATIVO DA RECEITA CORRENTE LÍQUIDA - (LRF, Art. 53 ,§ I, inciso IV, art. 20)</t>
  </si>
  <si>
    <t>PERÍODO DE REFERÊNCIA: Jul/2025 a Jun/2026</t>
  </si>
  <si>
    <t>RECEITAS CORRENTES</t>
  </si>
  <si>
    <t>Julho</t>
  </si>
  <si>
    <t>Agosto</t>
  </si>
  <si>
    <t>Setembro</t>
  </si>
  <si>
    <t>Outubro</t>
  </si>
  <si>
    <t>Novembro</t>
  </si>
  <si>
    <t>Dezembro</t>
  </si>
  <si>
    <t>Janeiro</t>
  </si>
  <si>
    <t>Fevereiro</t>
  </si>
  <si>
    <t>Março</t>
  </si>
  <si>
    <t>Abril</t>
  </si>
  <si>
    <t>Maio</t>
  </si>
  <si>
    <t>Junho</t>
  </si>
  <si>
    <t>TOTAL</t>
  </si>
  <si>
    <t xml:space="preserve">   Impostos, Taxas e Com. Melhoria </t>
  </si>
  <si>
    <t xml:space="preserve">     IPTU </t>
  </si>
  <si>
    <t xml:space="preserve">     ISS </t>
  </si>
  <si>
    <t xml:space="preserve">     ITBI </t>
  </si>
  <si>
    <t xml:space="preserve">     IRRF</t>
  </si>
  <si>
    <t xml:space="preserve">     Outros , Taxas e ContMelhoria </t>
  </si>
  <si>
    <t xml:space="preserve">   Receita de Contribuições. </t>
  </si>
  <si>
    <t xml:space="preserve">   Receita Patrimonial </t>
  </si>
  <si>
    <t xml:space="preserve">     Rendimentos de Aplicação Financeira </t>
  </si>
  <si>
    <t xml:space="preserve">     Outras Receitas Patrimoniais </t>
  </si>
  <si>
    <t xml:space="preserve">    Receita de Serviços </t>
  </si>
  <si>
    <t xml:space="preserve">    Transferências Correntes</t>
  </si>
  <si>
    <t xml:space="preserve">        Cota-Parte do FPM </t>
  </si>
  <si>
    <t xml:space="preserve">        Cota-Parte do ICMS </t>
  </si>
  <si>
    <t xml:space="preserve">        Cota-Parte do IPVA </t>
  </si>
  <si>
    <t xml:space="preserve">        Cota-Parte do ITR</t>
  </si>
  <si>
    <t xml:space="preserve">        Transfer. Da LC 61/1989</t>
  </si>
  <si>
    <t xml:space="preserve">        Transferências do FUNDEB</t>
  </si>
  <si>
    <t xml:space="preserve">        Outras Transferências Correntes </t>
  </si>
  <si>
    <t xml:space="preserve">    Outras Receitas Correntes </t>
  </si>
  <si>
    <t xml:space="preserve">  DEDUÇÕES (II) = </t>
  </si>
  <si>
    <t xml:space="preserve">  Contribuição Plano Seg. Social Servidor</t>
  </si>
  <si>
    <t xml:space="preserve">  Compensação Financeira entre Regimes </t>
  </si>
  <si>
    <t xml:space="preserve">  Rendimentos/Aplicações de Rec Previd.</t>
  </si>
  <si>
    <t xml:space="preserve">  Dedução do FUNDEB</t>
  </si>
  <si>
    <t xml:space="preserve">RCL (III) (I - II) = </t>
  </si>
  <si>
    <t xml:space="preserve">   (-) Transferências obrigatórias da União relativas às emendas individuais (art. 166-A, § 1º, da CF) (IV) </t>
  </si>
  <si>
    <t xml:space="preserve">   RCL AJUSTADA P/CÁLCULO DOS LIMITES DE ENDIVIDAMENTO (V) = (III - IV) </t>
  </si>
  <si>
    <t xml:space="preserve">   (-) Transferências obrigatórias da União relativas às emendas de bancada (art. 166, § 16, da CF)  (VI)</t>
  </si>
  <si>
    <t xml:space="preserve">  (-) Transferências da União relativas a remuneração dos ACSs
   e ACE (CF, art. 198, §11) (VII) 04.04.99.04.07 8720 6212 171350.11.01 e 1713.50.31.00 = 313</t>
  </si>
  <si>
    <t xml:space="preserve">  (-) Outras Deduções Constitucionais ou Legais (VIII) </t>
  </si>
  <si>
    <t xml:space="preserve">    RCL AJUSTADA P/CÁLCULO DOS LIMITES DA DESPESA COM PESSOAL (IX = (V - VI-VII-VIII) </t>
  </si>
  <si>
    <t>Artigo 167-A da Constituição Federal</t>
  </si>
  <si>
    <t>Percentual</t>
  </si>
  <si>
    <t xml:space="preserve">Receitas Correntes s/Intraorçamentaria </t>
  </si>
  <si>
    <t>Despesas Correntes Liquidadas s/Intraorçam.</t>
  </si>
  <si>
    <t>DEMONSTRATIVO DAS RECEITAS E DESPESAS PREVIDENCIÁRIAS</t>
  </si>
  <si>
    <t>3º RREO de 2026- Anexo 4 (LRF, Art. 53, inciso II)</t>
  </si>
  <si>
    <t xml:space="preserve">Receitas Previdenciárias - RPPS - Fundo em Capitalização (Plano Previdenciário) </t>
  </si>
  <si>
    <t xml:space="preserve">Execução da Receita </t>
  </si>
  <si>
    <t xml:space="preserve">PREVISÃO ATUALIZADA (a) </t>
  </si>
  <si>
    <t xml:space="preserve">RECEITAS REALIZADAS ATÉ O BIMESTRE (b) </t>
  </si>
  <si>
    <t xml:space="preserve">Receitas </t>
  </si>
  <si>
    <t xml:space="preserve">  RECEITAS CORRENTES (I) </t>
  </si>
  <si>
    <t xml:space="preserve">    Receita de Contribuições dos Segurados </t>
  </si>
  <si>
    <t xml:space="preserve">      Ativo </t>
  </si>
  <si>
    <t xml:space="preserve">      Inativo </t>
  </si>
  <si>
    <t xml:space="preserve">      Pensionista </t>
  </si>
  <si>
    <t xml:space="preserve">    Receita de Contribuições Patronais </t>
  </si>
  <si>
    <t xml:space="preserve">    Receita Patrimonial </t>
  </si>
  <si>
    <t xml:space="preserve">      Receitas Imobiliárias </t>
  </si>
  <si>
    <t xml:space="preserve">      Receitas de Valores Mobiliários </t>
  </si>
  <si>
    <t xml:space="preserve">      Outras Receitas Patrimoniais </t>
  </si>
  <si>
    <t xml:space="preserve">      Compensação Financeira entre os Regimes </t>
  </si>
  <si>
    <t xml:space="preserve">      Receita de Aportes Periódicos para Amortização de Déficit Atuarial do RPPS (II) </t>
  </si>
  <si>
    <t xml:space="preserve">  RECEITAS DE CAPITAL (III) </t>
  </si>
  <si>
    <t xml:space="preserve">    Alienação de Bens, Direitos e Ativos </t>
  </si>
  <si>
    <t xml:space="preserve">    Amortização de Empréstimos </t>
  </si>
  <si>
    <t xml:space="preserve">    Outras Receitas de Capital </t>
  </si>
  <si>
    <t xml:space="preserve">  TOTAL DAS RECEITAS DO FUNDO EM CAPITALIZAÇÃO (IV) = (I + III - II) </t>
  </si>
  <si>
    <t xml:space="preserve">Execução da Despesa </t>
  </si>
  <si>
    <t xml:space="preserve">Despesas Previdenciárias - RPPS - Fundo em Capitalização (Plano Previdenciário) </t>
  </si>
  <si>
    <t xml:space="preserve">DOTAÇÃO ATUALIZADA (c) </t>
  </si>
  <si>
    <t xml:space="preserve">DESPESAS EMPENHADAS ATÉ O BIMESTRE (d) </t>
  </si>
  <si>
    <t xml:space="preserve">DESPESAS LIQUIDADAS ATÉ O BIMESTRE (e) </t>
  </si>
  <si>
    <t xml:space="preserve">DESPESAS PAGAS ATÉ O BIMESTRE (f) </t>
  </si>
  <si>
    <t xml:space="preserve">INSCRITAS EM RPNP NO EXERCÍCIO (g) </t>
  </si>
  <si>
    <t xml:space="preserve">Despesas </t>
  </si>
  <si>
    <t xml:space="preserve">  Benefícios </t>
  </si>
  <si>
    <t xml:space="preserve">    Aposentadorias </t>
  </si>
  <si>
    <t xml:space="preserve">    Pensões por Morte </t>
  </si>
  <si>
    <t xml:space="preserve">  Outras Despesas Previdenciárias </t>
  </si>
  <si>
    <t xml:space="preserve">    Compensação Financeira entre os Regimes </t>
  </si>
  <si>
    <t xml:space="preserve">    Demais Despesas Previdenciárias </t>
  </si>
  <si>
    <t xml:space="preserve">  TOTAL DAS DESPESAS DO FUNDO EM CAPITALIZAÇÃO (V) </t>
  </si>
  <si>
    <t xml:space="preserve">  RESULTADO PREVIDENCIÁRIO - FUNDO EM CAPITALIZAÇÃO (VI) = (IV – V) </t>
  </si>
  <si>
    <t xml:space="preserve">Reserva Orçamentária do RPPS </t>
  </si>
  <si>
    <t xml:space="preserve">Previsão Orçamentária </t>
  </si>
  <si>
    <t xml:space="preserve">  VALOR </t>
  </si>
  <si>
    <t xml:space="preserve">Aportes de Recursos para o Fundo em Capitalização do RPPS </t>
  </si>
  <si>
    <t xml:space="preserve">APORTES REALIZADOS </t>
  </si>
  <si>
    <t xml:space="preserve">  Plano de Amortização - Contribuição Patronal Suplementar </t>
  </si>
  <si>
    <t xml:space="preserve">  Plano de Amortização - Aporte Periódico de Valores Predefinidos </t>
  </si>
  <si>
    <t xml:space="preserve">  Outros Aportes para o RPPS </t>
  </si>
  <si>
    <t xml:space="preserve">  Recursos para Cobertura de Déficit Financeiro </t>
  </si>
  <si>
    <t xml:space="preserve">Bens e Direitos do RPPS ( Fundo em Capitalização) </t>
  </si>
  <si>
    <t xml:space="preserve">SALDO ATUAL </t>
  </si>
  <si>
    <t xml:space="preserve">  Caixa e Equivalentes de Caixa </t>
  </si>
  <si>
    <t xml:space="preserve">  Investimentos e Aplicações </t>
  </si>
  <si>
    <t xml:space="preserve">  Outros Bens e Direitos </t>
  </si>
  <si>
    <t xml:space="preserve">Receitas Previdenciárias - RPPS - Fundo em Repartição (Plano Financeiro) </t>
  </si>
  <si>
    <t xml:space="preserve">  RECEITAS CORRENTES (VII) </t>
  </si>
  <si>
    <t xml:space="preserve">  RECEITAS DE CAPITAL (VIII) </t>
  </si>
  <si>
    <t xml:space="preserve">  TOTAL DAS RECEITAS DO FUNDO EM REPARTIÇÃO (IX) = (VII + VIII) </t>
  </si>
  <si>
    <t xml:space="preserve">Despesas Previdenciárias - RPPS - Fundo em Repartição (Plano Financeiro) </t>
  </si>
  <si>
    <t xml:space="preserve">  TOTAL DAS DESPESAS DO FUNDO EM REPARTIÇÃO (X) </t>
  </si>
  <si>
    <t xml:space="preserve">  RESULTADO PREVIDENCIÁRIO - FUNDO EM REPARTIÇÃO (XI) = (IX – X) </t>
  </si>
  <si>
    <t xml:space="preserve">Aportes de Recursos para o Fundo em Repartição do RPPS </t>
  </si>
  <si>
    <t xml:space="preserve">  Recursos para Cobertura de Insuficiências Financeiras </t>
  </si>
  <si>
    <t xml:space="preserve">  Recursos para Formação de Reserva </t>
  </si>
  <si>
    <t xml:space="preserve">Bens e Direitos do RPPS ( Fundo em Repartição) </t>
  </si>
  <si>
    <t xml:space="preserve">Receitas da Administração - RPPS </t>
  </si>
  <si>
    <t xml:space="preserve"> REALIZADAS ATÉ O BIMESTRE (b) </t>
  </si>
  <si>
    <t xml:space="preserve">  RECEITAS CORRENTES </t>
  </si>
  <si>
    <t xml:space="preserve">  TOTAL DAS RECEITAS DA ADMINISTRAÇÃO RPPS - (XII) </t>
  </si>
  <si>
    <t xml:space="preserve">Despesas da Administração - RPPS </t>
  </si>
  <si>
    <t xml:space="preserve"> EMPENHADAS ATÉ O BIMESTRE (d) </t>
  </si>
  <si>
    <t xml:space="preserve"> LIQUIDADAS ATÉ O BIMESTRE (e) </t>
  </si>
  <si>
    <t xml:space="preserve"> PAGAS ATÉ O BIMESTRE (f) </t>
  </si>
  <si>
    <t xml:space="preserve">  DESPESAS CORRENTES (XIII) </t>
  </si>
  <si>
    <t xml:space="preserve">    Pessoal e Encargos Sociais </t>
  </si>
  <si>
    <t xml:space="preserve">    Demais Despesas Correntes </t>
  </si>
  <si>
    <t xml:space="preserve">  DESPESAS DE CAPITAL (XIV) </t>
  </si>
  <si>
    <t xml:space="preserve">  TOTAL DAS DESPESAS DA ADMINISTRAÇÃO RPPS (XV) = (XIII + XIV) </t>
  </si>
  <si>
    <t xml:space="preserve">  RESULTADO DA ADMINISTRAÇÃO RPPS (XVI) = (XII – XV) </t>
  </si>
  <si>
    <t>Bens e Direitos - Administração do RPPS</t>
  </si>
  <si>
    <t>Bens e Direitos da Administração do RPPS</t>
  </si>
  <si>
    <t xml:space="preserve">Receitas Previdenciárias (Benefícios Mantidos Pelo Tesouro) </t>
  </si>
  <si>
    <t xml:space="preserve">  Contribuições dos Servidores </t>
  </si>
  <si>
    <t xml:space="preserve">  Demais Receitas Previdenciárias </t>
  </si>
  <si>
    <t xml:space="preserve">  TOTAL DAS RECEITAS (BENEFÍCIOS MANTIDOS PELO TESOURO) (XVII) </t>
  </si>
  <si>
    <t xml:space="preserve">Despesas Previdenciárias (Benefícios Mantidos Pelo Tesouro) </t>
  </si>
  <si>
    <t xml:space="preserve">INSCRITAS EM RESTOS A PAGAR NÃO PROCESSADOS NO EXERCÍCIO (g) </t>
  </si>
  <si>
    <t xml:space="preserve">  Aposentadorias </t>
  </si>
  <si>
    <t xml:space="preserve">  Pensões </t>
  </si>
  <si>
    <t xml:space="preserve">  TOTAL DAS DESPESAS (BENEFÍCIOS MANTIDOS PELO TESOURO) (XVIII) </t>
  </si>
  <si>
    <t xml:space="preserve">  RESULTADO DOS BENEFÍCIOS MANTIDOS PELO TESOURO (XIX) = (XVII - XVIII) </t>
  </si>
  <si>
    <t>HENRIQUE R. SUBI</t>
  </si>
  <si>
    <t>TIAGO DUNI CERQUEIRA</t>
  </si>
  <si>
    <t>Diretor Presidente</t>
  </si>
  <si>
    <t>TÉCNICO EM CONTABILIDE</t>
  </si>
  <si>
    <t>RREO = DEMONSTRATIVO DOS RESULTADOS PRIMÁRIO E NOMINAL = 3º BIM/2026 - Anexo 6 (LRF, Art. 53, inciso III)</t>
  </si>
  <si>
    <t>RECEITAS PRIMÁRIAS</t>
  </si>
  <si>
    <t>PREVISÃO ATUALIZADA</t>
  </si>
  <si>
    <r>
      <rPr>
        <sz val="11"/>
        <rFont val="Times New Roman"/>
        <charset val="134"/>
      </rPr>
      <t>RECEITAS REALIZADAS ATÉ O BIMESTRE</t>
    </r>
    <r>
      <rPr>
        <sz val="10"/>
        <rFont val="Times New Roman"/>
        <charset val="134"/>
      </rPr>
      <t xml:space="preserve"> (a)</t>
    </r>
  </si>
  <si>
    <t>RECEITAS CORRENTES (EXCETO FONTES RPPS) (I)</t>
  </si>
  <si>
    <t xml:space="preserve">    Impostos, Taxas e Contribuições de Melhoria</t>
  </si>
  <si>
    <t>IPTU</t>
  </si>
  <si>
    <t>ISS</t>
  </si>
  <si>
    <t>ITBI</t>
  </si>
  <si>
    <t>IRRF</t>
  </si>
  <si>
    <t>Outros Impostos, Taxas e Contribuições de Melhoria</t>
  </si>
  <si>
    <t xml:space="preserve">    Contribuições</t>
  </si>
  <si>
    <t xml:space="preserve">        Aplicações Financeiras (II)</t>
  </si>
  <si>
    <t xml:space="preserve">        Outras Receitas Patrimoniais</t>
  </si>
  <si>
    <t>Cota-Parte do FPM</t>
  </si>
  <si>
    <t>Cota-Parte do ICMS</t>
  </si>
  <si>
    <t>Cota-Parte do IPVA</t>
  </si>
  <si>
    <t>Cota-Parte do ITR</t>
  </si>
  <si>
    <t>Transferências da LC 61/1989</t>
  </si>
  <si>
    <t>Transferências do FUNDEB</t>
  </si>
  <si>
    <t>Outras Transferências Correntes +77</t>
  </si>
  <si>
    <t xml:space="preserve">    Demais Receitas Correntes</t>
  </si>
  <si>
    <t xml:space="preserve">        Outras Receitas Financeiras (III)</t>
  </si>
  <si>
    <t xml:space="preserve">        Receitas Correntes Restantes = (16 + 19+ 76+79)</t>
  </si>
  <si>
    <r>
      <rPr>
        <sz val="11"/>
        <rFont val="Times New Roman"/>
        <charset val="134"/>
      </rPr>
      <t>RECEITAS PRIMÁRIAS CORRENTES</t>
    </r>
    <r>
      <rPr>
        <sz val="9"/>
        <rFont val="Times New Roman"/>
        <charset val="134"/>
      </rPr>
      <t xml:space="preserve"> (EXCETO FONTES RPPS) (IV) = [I - (II + III)]</t>
    </r>
  </si>
  <si>
    <t>RECEITAS PRIMÁRIAS CORRENTES (COM FONTES RPPS) = (V)</t>
  </si>
  <si>
    <t>RECEITAS NÃO PRIMÁRIAS CORRENTES (COM FONTES RPPS) (VI)</t>
  </si>
  <si>
    <t>RECEITAS DE CAPITAL (EXCETO FONTES RPPS) (VII)</t>
  </si>
  <si>
    <t xml:space="preserve">    Operações de Crédito (VIII)</t>
  </si>
  <si>
    <t xml:space="preserve">    Amortização de Empréstimos (IX)</t>
  </si>
  <si>
    <t xml:space="preserve">    Alienação de Bens</t>
  </si>
  <si>
    <t xml:space="preserve">         Receitas de Alienação de Investimentos Temporários (X)</t>
  </si>
  <si>
    <t xml:space="preserve">         Receitas de Alienação de Investimentos Permanentes (XI)</t>
  </si>
  <si>
    <t xml:space="preserve">        Outras Alienações de Bens</t>
  </si>
  <si>
    <t xml:space="preserve">    Transferências de Capital</t>
  </si>
  <si>
    <t xml:space="preserve">        Convênios</t>
  </si>
  <si>
    <t xml:space="preserve">        Outras Transferências de Capital</t>
  </si>
  <si>
    <t xml:space="preserve">    Outras Receitas de Capital</t>
  </si>
  <si>
    <t xml:space="preserve">        Outras Receitas de Capital Não Primárias (XII)</t>
  </si>
  <si>
    <t xml:space="preserve">        Outras Receitas de Capital Primárias = 29000 + 8000</t>
  </si>
  <si>
    <r>
      <rPr>
        <sz val="11"/>
        <rFont val="Times New Roman"/>
        <charset val="134"/>
      </rPr>
      <t>RECEITAS PRIMÁRIAS DE CAPITAL</t>
    </r>
    <r>
      <rPr>
        <sz val="9"/>
        <rFont val="Times New Roman"/>
        <charset val="134"/>
      </rPr>
      <t xml:space="preserve"> (EXCETO FONTES RPPS) (XIII) = [VII - (VIII + IX + X + XI + XII)]</t>
    </r>
  </si>
  <si>
    <t>RECEITAS PRIMÁRIAS DE CAPITAL (COM FONTES RPPS) (XIV)</t>
  </si>
  <si>
    <t>RECEITAS NÃO PRIMÁRIAS DE CAPITAL (COM FONTES RPPS) (XV)</t>
  </si>
  <si>
    <t>RECEITA PRIMÁRIA TOTAL (XVI) = (IV + V + XIII + XIV)</t>
  </si>
  <si>
    <t>RECEITA PRIMÁRIA TOTAL (EXCETO FONTES RPPS) (XVII) = (IV + XIII)</t>
  </si>
  <si>
    <t>CALCULO ACIMA DA LINHA - DESPESAS PRIMÁRIAS</t>
  </si>
  <si>
    <t>DESPESAS EMPENHADAS</t>
  </si>
  <si>
    <t>DESPESAS LIQUIDADAS</t>
  </si>
  <si>
    <t>PAGO NO ANO (a)</t>
  </si>
  <si>
    <t>RPP PAGO (b)</t>
  </si>
  <si>
    <t>RPNP PAGO (c)</t>
  </si>
  <si>
    <t>DESPESAS PRIMÁRIAS</t>
  </si>
  <si>
    <t>DESPESAS CORRENTES (EXCETO FONTES RPPS) (XVIII)</t>
  </si>
  <si>
    <t xml:space="preserve">    Pessoal e Encargos Sociais</t>
  </si>
  <si>
    <t xml:space="preserve">    Juros e Encargos da Dívida (XIX)</t>
  </si>
  <si>
    <t xml:space="preserve">    Outras Despesas Correntes</t>
  </si>
  <si>
    <r>
      <rPr>
        <sz val="11"/>
        <rFont val="Times New Roman"/>
        <charset val="134"/>
      </rPr>
      <t xml:space="preserve">DESPESAS PRIMÁRIAS CORRENTES </t>
    </r>
    <r>
      <rPr>
        <sz val="9"/>
        <rFont val="Times New Roman"/>
        <charset val="134"/>
      </rPr>
      <t>(EXCETO FONTES RPPS) (XX) = (XVIII - XIX)</t>
    </r>
  </si>
  <si>
    <t>DESPESAS PRIMÁRIAS CORRENTES (COM FONTES RPPS) (XXI)</t>
  </si>
  <si>
    <t>DESPESAS NÃO PRIMÁRIAS CORRENTES (COM FONTES RPPS) (XXII)</t>
  </si>
  <si>
    <t>DESPESAS DE CAPITAL (EXCETO FONTES RPPS) (XXIII)</t>
  </si>
  <si>
    <t xml:space="preserve">    Investimentos</t>
  </si>
  <si>
    <t xml:space="preserve">    Inversões Financeiras</t>
  </si>
  <si>
    <t xml:space="preserve">        Concessão de Empréstimos e Financiamentos (XXIV)</t>
  </si>
  <si>
    <t xml:space="preserve">        Aquisição de Título de Capital já Integralizado (XXV)</t>
  </si>
  <si>
    <t xml:space="preserve">        Aquisição de Título de Crédito (XXVI)</t>
  </si>
  <si>
    <t xml:space="preserve">        Demais Inversões Financeiras</t>
  </si>
  <si>
    <t xml:space="preserve">    Amortização da Dívida (XXVII)</t>
  </si>
  <si>
    <r>
      <rPr>
        <sz val="11"/>
        <rFont val="Times New Roman"/>
        <charset val="134"/>
      </rPr>
      <t xml:space="preserve">DESPESAS PRIMÁRIAS DE CAPITAL </t>
    </r>
    <r>
      <rPr>
        <sz val="9"/>
        <rFont val="Times New Roman"/>
        <charset val="134"/>
      </rPr>
      <t>(EXCETO FONTES RPPS) (XXVIII) = [XXIII - (XXIV + XXV + XXVI + XXVII)]</t>
    </r>
  </si>
  <si>
    <t>RESERVA DE CONTINGÊNCIA (XXIX)</t>
  </si>
  <si>
    <t>DESPESAS PRIMÁRIAS DE CAPITAL (COM FONTES RPPS) (XXX)</t>
  </si>
  <si>
    <t>DESPESAS NÃO PRIMÁRIAS DE CAPITAL (COM FONTES RPPS) (XXXI)</t>
  </si>
  <si>
    <t>DESPESA PRIMÁRIA TOTAL (XXXII) = (XX + XXI + XXVIII + XXIX + XXX)</t>
  </si>
  <si>
    <r>
      <rPr>
        <sz val="11"/>
        <rFont val="Times New Roman"/>
        <charset val="134"/>
      </rPr>
      <t xml:space="preserve">DESPESA PRIMÁRIA TOTAL </t>
    </r>
    <r>
      <rPr>
        <sz val="9"/>
        <rFont val="Times New Roman"/>
        <charset val="134"/>
      </rPr>
      <t>(EXCETO FONTES RPPS) (XXXIII) = (XX + XXVIII + XXIX)</t>
    </r>
  </si>
  <si>
    <t>RESULTADO PRIMÁRIO (COM RPPS) - Acima da Linha (XXXIV) = [XVIa - (XXXIIa +XXXIIb + XXXIIc)]</t>
  </si>
  <si>
    <t>RESULTADO PRIMÁRIO (SEM RPPS) - Acima da Linha (XXXV) = [XVIIa - (XXXIIIa +XXXIIIb + XXXIIIc)]</t>
  </si>
  <si>
    <t>META FISCAL PARA O RESULTADO PRIMÁRIO</t>
  </si>
  <si>
    <t>Meta fixada no Anexo de Metas Fiscais da LDO para o exercício de referência</t>
  </si>
  <si>
    <t xml:space="preserve">Juros Nominais </t>
  </si>
  <si>
    <t xml:space="preserve"> 4435 + 44521 = Juros, Encargos e Variações Monetárias Ativos (Exceto RPPS) (XXXVI) </t>
  </si>
  <si>
    <t xml:space="preserve"> 34111+34130+3431101 = Juros, Encargos e Variações Monetárias Passivos (Exceto RPPS) (XXXVII) </t>
  </si>
  <si>
    <t xml:space="preserve">Resultado Nominal - Acima da Linha </t>
  </si>
  <si>
    <t>Até o Bimestre</t>
  </si>
  <si>
    <t xml:space="preserve">VALOR </t>
  </si>
  <si>
    <t xml:space="preserve">  RESULTADO NOMINAL (SEM RPPS) - Acima da Linha (XXXVIII) = XXXV + (XXXVI -  XXXVII) </t>
  </si>
  <si>
    <t xml:space="preserve">Cálculo Abaixo da Linha - Resultado Nominal </t>
  </si>
  <si>
    <t xml:space="preserve">Saldo </t>
  </si>
  <si>
    <t xml:space="preserve">Em 31/12/2025 (a) </t>
  </si>
  <si>
    <t xml:space="preserve">Até o Bimestre </t>
  </si>
  <si>
    <t xml:space="preserve">  DÍVIDA CONSOLIDADA (XXXIX) </t>
  </si>
  <si>
    <t xml:space="preserve">  DEDUÇÕES (XL) </t>
  </si>
  <si>
    <t xml:space="preserve">    Disponibilidade de Caixa </t>
  </si>
  <si>
    <t xml:space="preserve">      Disponibilidade de Caixa Bruta  = 111</t>
  </si>
  <si>
    <t xml:space="preserve">      (-) Restos a Pagar Processados (6313+6321) = 8211301 (XLI)</t>
  </si>
  <si>
    <t xml:space="preserve">      (-) Depósitos Restituíveis e Valores Vinculados (21881+21883+21884+21885)</t>
  </si>
  <si>
    <t xml:space="preserve">    Demais Haveres Financeiros (114+121130301+1213101)</t>
  </si>
  <si>
    <t xml:space="preserve">  DÍVIDA CONSOLIDADA LÍQUIDA (XLII) = (XXXIX - XL) </t>
  </si>
  <si>
    <t xml:space="preserve">Resultado Nominal - Abaixo da Linha </t>
  </si>
  <si>
    <r>
      <rPr>
        <sz val="11"/>
        <rFont val="Times New Roman"/>
        <charset val="134"/>
      </rPr>
      <t xml:space="preserve">  RESULTADO NOMINAL (SEM RPPS) - Abaixo da Linha (XLIII) =</t>
    </r>
    <r>
      <rPr>
        <sz val="9"/>
        <rFont val="Times New Roman"/>
        <charset val="134"/>
      </rPr>
      <t xml:space="preserve"> (XLIIa - XLIIb) </t>
    </r>
  </si>
  <si>
    <t xml:space="preserve">Meta Fiscal para o Resultado Nominal </t>
  </si>
  <si>
    <t xml:space="preserve">Meta Fixada na LDO </t>
  </si>
  <si>
    <t xml:space="preserve">VALOR CORRENTE </t>
  </si>
  <si>
    <t xml:space="preserve">  Meta fixada no Anexo de Metas Fiscais da LDO para o exercício de referência </t>
  </si>
  <si>
    <t xml:space="preserve">Ajuste Metodológico </t>
  </si>
  <si>
    <t xml:space="preserve">  VARIAÇÃO DO SALDO DE RPP (XLIV) = (XLIb - XLIa) </t>
  </si>
  <si>
    <t xml:space="preserve">  RECEITA DE ALIENAÇÃO DE INVESTIMENTOS PERMANENTES (XLV) = (XI) </t>
  </si>
  <si>
    <t xml:space="preserve">  VARIAÇÃO CAMBIAL (XLVI) </t>
  </si>
  <si>
    <t xml:space="preserve">  VARIAÇÃO DO SALDO DE PRECATÓRIOS INTEGRANTES DA DC (XLVII) </t>
  </si>
  <si>
    <t xml:space="preserve">  VARIAÇÃO DO SALDO: DEMAIS OBRIGAÇÕES INTEGRANTES DA DC (XLVIII) </t>
  </si>
  <si>
    <t xml:space="preserve">  OUTROS AJUSTES (XLIX) </t>
  </si>
  <si>
    <t xml:space="preserve">  RESULTADO NOMINAL (SEM RPPS) AJUSTADO - Abaixo da Linha (L) = (XLIII + 
  (XLIV - XLV - XLVI + XLVII + XLVIII) +/- (XLIX)) </t>
  </si>
  <si>
    <t xml:space="preserve">Resultado Primário - Abaixo da Linha </t>
  </si>
  <si>
    <t xml:space="preserve">  RESULTADO PRIMÁRIO (SEM RPPS) - Abaixo da Linha (LI) = (L) - (XXXVI - 
  XXXVII) </t>
  </si>
  <si>
    <t xml:space="preserve">3º BIMESTRE DE 2026 -  DEMONSTRATIVO DE RESTOS A PAGAR -ANEXO VII (LRF, Art. 53, inciso V) </t>
  </si>
  <si>
    <t>PODER/ORGÃO</t>
  </si>
  <si>
    <t>RESTOS A PAGAR PROCESSADOS  = (L-P)</t>
  </si>
  <si>
    <t>RESTOS A PAGAR NÃO PROCESSADOS = (E-L)</t>
  </si>
  <si>
    <t xml:space="preserve">Saldo Total L = (e + k) </t>
  </si>
  <si>
    <t xml:space="preserve">Inscritos </t>
  </si>
  <si>
    <t xml:space="preserve">Pagos (c) </t>
  </si>
  <si>
    <t xml:space="preserve">Cancelados (d) </t>
  </si>
  <si>
    <t xml:space="preserve">Saldo e = (a+ b) - (c + d) </t>
  </si>
  <si>
    <t xml:space="preserve">Liquidados (h) </t>
  </si>
  <si>
    <t xml:space="preserve">Pagos (i) </t>
  </si>
  <si>
    <t xml:space="preserve">Cancelados (j) </t>
  </si>
  <si>
    <t xml:space="preserve">Saldo k = (f + g) - (i + j) </t>
  </si>
  <si>
    <t xml:space="preserve">Em Exercícios Anteriores (a) </t>
  </si>
  <si>
    <t xml:space="preserve">Em 31 de dezembro de 2025(b) </t>
  </si>
  <si>
    <t xml:space="preserve">Em Exercícios Anteriores (f) </t>
  </si>
  <si>
    <t xml:space="preserve">Em 31 de dezembro de 2025(g) </t>
  </si>
  <si>
    <t xml:space="preserve">R P (EXCETO INTRA-ORÇAMENTÁRIOS) (I) </t>
  </si>
  <si>
    <t xml:space="preserve">  PODER EXECUTIVO </t>
  </si>
  <si>
    <t xml:space="preserve">  PODER LEGISLATIVO </t>
  </si>
  <si>
    <t xml:space="preserve">    Câmara Municipal </t>
  </si>
  <si>
    <t xml:space="preserve">R P (INTRA-ORÇAMENTÁRIOS) (II) </t>
  </si>
  <si>
    <t xml:space="preserve">TOTAL (III) = (I + II) </t>
  </si>
  <si>
    <t xml:space="preserve">RESTOS A PAGAR PROCESSADOS </t>
  </si>
  <si>
    <t xml:space="preserve">RESTOS A PAGAR NÃO PROCESSADOS </t>
  </si>
  <si>
    <t xml:space="preserve">Em 31 de dezembro de 2025 (b) </t>
  </si>
  <si>
    <t xml:space="preserve">Em 31 de dezembro de 2025 (g) </t>
  </si>
  <si>
    <t xml:space="preserve"> RREO - Anexo 13 - Demonstrativo das Parcerias Público Privadas (Lei nº 11.079, de 30.12.2004, arts. 22, 25 e 28), referente ao 3º Bimestre de 2026.</t>
  </si>
  <si>
    <t xml:space="preserve">Impactos das Contratações de PPP </t>
  </si>
  <si>
    <t xml:space="preserve">Especificação de PPP </t>
  </si>
  <si>
    <t xml:space="preserve">SALDO TOTAL DO EXERCÍCIO ANTERIOR </t>
  </si>
  <si>
    <t xml:space="preserve">SALDO FINAL ATÉ O  BIMESTRE </t>
  </si>
  <si>
    <t xml:space="preserve">  TOTAL DE ATIVOS </t>
  </si>
  <si>
    <t xml:space="preserve">    Ativos Constituídos pela SPE </t>
  </si>
  <si>
    <t xml:space="preserve">  TOTAL DE PASSIVOS </t>
  </si>
  <si>
    <t xml:space="preserve">    Obrigações decorrentes de Ativos Constituídos pela SPE </t>
  </si>
  <si>
    <t xml:space="preserve">    Provisões de PPP </t>
  </si>
  <si>
    <t xml:space="preserve">    Outros Passivos </t>
  </si>
  <si>
    <t xml:space="preserve">  ATOS POTENCIAIS PASSIVOS </t>
  </si>
  <si>
    <t xml:space="preserve">    Obrigações Contratuais </t>
  </si>
  <si>
    <t xml:space="preserve">    Riscos não Provisionados </t>
  </si>
  <si>
    <t xml:space="preserve">    Garantias Concedidas </t>
  </si>
  <si>
    <t xml:space="preserve">    Outros Passivos Contingentes </t>
  </si>
  <si>
    <t>DESPESAS DE PPP</t>
  </si>
  <si>
    <t xml:space="preserve">Despesas de PPP Do Ente Federado, exceto estatais não dependentes - Contratadas (I.1) </t>
  </si>
  <si>
    <t xml:space="preserve">EXERCÍCIO ANTERIOR </t>
  </si>
  <si>
    <t xml:space="preserve">EXERCÍCIO CORRENTE (EC) </t>
  </si>
  <si>
    <t xml:space="preserve">&lt;EC + 1&gt; </t>
  </si>
  <si>
    <t xml:space="preserve">&lt;EC + 2&gt; </t>
  </si>
  <si>
    <t xml:space="preserve">&lt;EC + 3&gt; </t>
  </si>
  <si>
    <t xml:space="preserve">&lt;EC + 4&gt; </t>
  </si>
  <si>
    <t xml:space="preserve">&lt;EC + 5&gt; </t>
  </si>
  <si>
    <t xml:space="preserve">&lt;EC + 6&gt; </t>
  </si>
  <si>
    <t xml:space="preserve">&lt;EC + 7&gt; </t>
  </si>
  <si>
    <t xml:space="preserve">&lt;EC + 8&gt; </t>
  </si>
  <si>
    <t xml:space="preserve">&lt;EC + 9&gt; </t>
  </si>
  <si>
    <t xml:space="preserve">                Rede Municipal de Iluminação Pública </t>
  </si>
  <si>
    <t xml:space="preserve">      Despesas de PPP Do Ente Federado, exceto estatais não dependentes - A contratar (I.2) </t>
  </si>
  <si>
    <t xml:space="preserve">Total das Despesas de PPP </t>
  </si>
  <si>
    <t xml:space="preserve">  TOTAL DAS DESPESAS DE PPP DO ENTE FEDERADO (I) = (I.1 + I.2) </t>
  </si>
  <si>
    <t xml:space="preserve">  TOTAL DAS DESPESAS DE PPP DAS ESTATAIS NÃO-DEPENDENTES (II) = (II.1 + II.2) </t>
  </si>
  <si>
    <t xml:space="preserve">  TOTAL DAS DESPESAS DE PPP (III) = (I + II) </t>
  </si>
  <si>
    <t xml:space="preserve">  RECEITA CORRENTE LÍQUIDA (RCL) (IV) </t>
  </si>
  <si>
    <t xml:space="preserve">  TOTAL DAS DESPESAS CONSIDERADAS PARA O LIMITE / RCL (%) (V) = (III / IV) </t>
  </si>
  <si>
    <t>ANDRÉ VON ZUBEN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</si>
</sst>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#,##0.00_ ;[Red]\-#,##0.00\ "/>
    <numFmt numFmtId="181" formatCode="#,##0.00;\-#,##0.00"/>
    <numFmt numFmtId="182" formatCode="#,##0.00;[Red]\-#,##0.00"/>
    <numFmt numFmtId="183" formatCode="#,##0;\-#,##0"/>
    <numFmt numFmtId="184" formatCode="#,##0.00_);[Red]\(#,##0.00\)"/>
  </numFmts>
  <fonts count="59">
    <font>
      <sz val="10"/>
      <name val="Arial"/>
      <charset val="134"/>
    </font>
    <font>
      <sz val="13"/>
      <name val="Times New Roman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9"/>
      <name val="Arial"/>
      <charset val="134"/>
    </font>
    <font>
      <u/>
      <sz val="11"/>
      <name val="Times New Roman"/>
      <charset val="134"/>
    </font>
    <font>
      <sz val="11"/>
      <name val="Arial"/>
      <charset val="134"/>
    </font>
    <font>
      <sz val="12"/>
      <name val="Arial"/>
      <charset val="134"/>
    </font>
    <font>
      <sz val="10"/>
      <name val="Times New Roman"/>
      <charset val="134"/>
    </font>
    <font>
      <sz val="8"/>
      <name val="Arial"/>
      <charset val="134"/>
    </font>
    <font>
      <b/>
      <sz val="11"/>
      <name val="Times New Roman"/>
      <charset val="134"/>
    </font>
    <font>
      <sz val="11"/>
      <color rgb="FF000000"/>
      <name val="Times New Roman"/>
      <charset val="134"/>
    </font>
    <font>
      <sz val="8"/>
      <color indexed="12"/>
      <name val="MS Sans Serif"/>
      <charset val="134"/>
    </font>
    <font>
      <sz val="11"/>
      <color indexed="12"/>
      <name val="Times New Roman"/>
      <charset val="134"/>
    </font>
    <font>
      <sz val="11"/>
      <color rgb="FFFF0000"/>
      <name val="Times New Roman"/>
      <charset val="134"/>
    </font>
    <font>
      <sz val="8"/>
      <color indexed="12"/>
      <name val="MS Sans Serif"/>
      <charset val="0"/>
    </font>
    <font>
      <b/>
      <sz val="10"/>
      <name val="Times New Roman"/>
      <charset val="134"/>
    </font>
    <font>
      <sz val="11"/>
      <color rgb="FF000000"/>
      <name val="Helvetica"/>
      <charset val="134"/>
    </font>
    <font>
      <sz val="5.25"/>
      <color rgb="FF000000"/>
      <name val="Helvetica"/>
      <charset val="134"/>
    </font>
    <font>
      <sz val="11"/>
      <color indexed="8"/>
      <name val="Times New Roman"/>
      <charset val="134"/>
    </font>
    <font>
      <sz val="10"/>
      <color rgb="FF000000"/>
      <name val="Helvetica"/>
      <charset val="134"/>
    </font>
    <font>
      <b/>
      <sz val="10"/>
      <color rgb="FF000000"/>
      <name val="Arial"/>
      <charset val="1"/>
    </font>
    <font>
      <sz val="10"/>
      <color indexed="12"/>
      <name val="MS Sans Serif"/>
      <charset val="134"/>
    </font>
    <font>
      <b/>
      <sz val="10"/>
      <name val="LucidaSansRegular"/>
      <charset val="134"/>
    </font>
    <font>
      <sz val="10"/>
      <name val="LucidaSansRegular"/>
      <charset val="134"/>
    </font>
    <font>
      <sz val="11"/>
      <name val="Times New Roman"/>
      <charset val="0"/>
    </font>
    <font>
      <sz val="10"/>
      <color rgb="FF202020"/>
      <name val="LucidaSansRegular"/>
      <charset val="0"/>
    </font>
    <font>
      <sz val="10"/>
      <color indexed="8"/>
      <name val="LucidaSansRegular"/>
      <charset val="134"/>
    </font>
    <font>
      <sz val="10"/>
      <name val="LucidaSansRegular"/>
      <charset val="0"/>
    </font>
    <font>
      <sz val="11"/>
      <color indexed="8"/>
      <name val="Times New Roman"/>
      <charset val="0"/>
    </font>
    <font>
      <sz val="10"/>
      <name val="Arial"/>
      <charset val="0"/>
    </font>
    <font>
      <b/>
      <sz val="10"/>
      <name val="LucidaSansRegular"/>
      <charset val="0"/>
    </font>
    <font>
      <sz val="11"/>
      <color indexed="63"/>
      <name val="Times New Roman"/>
      <charset val="134"/>
    </font>
    <font>
      <sz val="9"/>
      <color rgb="FF000000"/>
      <name val="Helvetica"/>
      <charset val="134"/>
    </font>
    <font>
      <sz val="9"/>
      <name val="Times New Roman"/>
      <charset val="134"/>
    </font>
    <font>
      <b/>
      <u/>
      <sz val="9"/>
      <name val="Times New Roman"/>
      <charset val="134"/>
    </font>
    <font>
      <sz val="10"/>
      <color rgb="FF000000"/>
      <name val="Times New Roman"/>
      <charset val="134"/>
    </font>
    <font>
      <sz val="9"/>
      <color rgb="FF000000"/>
      <name val="Times New Roman"/>
      <charset val="134"/>
    </font>
    <font>
      <sz val="8"/>
      <name val="Times New Roman"/>
      <charset val="134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"/>
        <bgColor indexed="31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0" tint="-0.149998474074526"/>
        <bgColor indexed="44"/>
      </patternFill>
    </fill>
    <fill>
      <patternFill patternType="solid">
        <fgColor indexed="22"/>
        <bgColor indexed="44"/>
      </patternFill>
    </fill>
    <fill>
      <patternFill patternType="solid">
        <fgColor theme="0" tint="-0.149998474074526"/>
        <bgColor indexed="26"/>
      </patternFill>
    </fill>
    <fill>
      <patternFill patternType="solid">
        <fgColor theme="0" tint="-0.149998474074526"/>
        <bgColor indexed="23"/>
      </patternFill>
    </fill>
    <fill>
      <patternFill patternType="solid">
        <fgColor theme="2" tint="-0.0999786370433668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0"/>
      </left>
      <right style="thin">
        <color indexed="20"/>
      </right>
      <top/>
      <bottom style="thin">
        <color indexed="2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20"/>
      </left>
      <right/>
      <top style="thin">
        <color indexed="20"/>
      </top>
      <bottom style="thin">
        <color indexed="2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0" fillId="0" borderId="0" applyFill="0" applyBorder="0" applyAlignment="0" applyProtection="0"/>
    <xf numFmtId="177" fontId="39" fillId="0" borderId="0" applyFont="0" applyFill="0" applyBorder="0" applyAlignment="0" applyProtection="0">
      <alignment vertical="center"/>
    </xf>
    <xf numFmtId="9" fontId="0" fillId="0" borderId="0" applyFill="0" applyBorder="0" applyAlignment="0" applyProtection="0"/>
    <xf numFmtId="178" fontId="39" fillId="0" borderId="0" applyFont="0" applyFill="0" applyBorder="0" applyAlignment="0" applyProtection="0">
      <alignment vertical="center"/>
    </xf>
    <xf numFmtId="179" fontId="39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9" fillId="14" borderId="42" applyNumberFormat="0" applyFon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15" borderId="45" applyNumberFormat="0" applyAlignment="0" applyProtection="0">
      <alignment vertical="center"/>
    </xf>
    <xf numFmtId="0" fontId="49" fillId="16" borderId="46" applyNumberFormat="0" applyAlignment="0" applyProtection="0">
      <alignment vertical="center"/>
    </xf>
    <xf numFmtId="0" fontId="50" fillId="16" borderId="45" applyNumberFormat="0" applyAlignment="0" applyProtection="0">
      <alignment vertical="center"/>
    </xf>
    <xf numFmtId="0" fontId="51" fillId="17" borderId="47" applyNumberFormat="0" applyAlignment="0" applyProtection="0">
      <alignment vertical="center"/>
    </xf>
    <xf numFmtId="0" fontId="52" fillId="0" borderId="48" applyNumberFormat="0" applyFill="0" applyAlignment="0" applyProtection="0">
      <alignment vertical="center"/>
    </xf>
    <xf numFmtId="0" fontId="53" fillId="0" borderId="49" applyNumberFormat="0" applyFill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9" borderId="0" applyNumberFormat="0" applyBorder="0" applyAlignment="0" applyProtection="0">
      <alignment vertical="center"/>
    </xf>
    <xf numFmtId="0" fontId="58" fillId="30" borderId="0" applyNumberFormat="0" applyBorder="0" applyAlignment="0" applyProtection="0">
      <alignment vertical="center"/>
    </xf>
    <xf numFmtId="0" fontId="58" fillId="31" borderId="0" applyNumberFormat="0" applyBorder="0" applyAlignment="0" applyProtection="0">
      <alignment vertical="center"/>
    </xf>
    <xf numFmtId="0" fontId="57" fillId="32" borderId="0" applyNumberFormat="0" applyBorder="0" applyAlignment="0" applyProtection="0">
      <alignment vertical="center"/>
    </xf>
    <xf numFmtId="0" fontId="57" fillId="33" borderId="0" applyNumberFormat="0" applyBorder="0" applyAlignment="0" applyProtection="0">
      <alignment vertical="center"/>
    </xf>
    <xf numFmtId="0" fontId="58" fillId="34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7" fillId="36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8" fillId="38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7" fillId="40" borderId="0" applyNumberFormat="0" applyBorder="0" applyAlignment="0" applyProtection="0">
      <alignment vertical="center"/>
    </xf>
    <xf numFmtId="0" fontId="57" fillId="41" borderId="0" applyNumberFormat="0" applyBorder="0" applyAlignment="0" applyProtection="0">
      <alignment vertical="center"/>
    </xf>
    <xf numFmtId="0" fontId="58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7" fillId="4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</cellStyleXfs>
  <cellXfs count="50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5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4" fontId="3" fillId="0" borderId="5" xfId="0" applyNumberFormat="1" applyFont="1" applyBorder="1" applyAlignment="1" applyProtection="1">
      <alignment vertical="center"/>
      <protection locked="0"/>
    </xf>
    <xf numFmtId="176" fontId="4" fillId="0" borderId="0" xfId="1" applyFont="1"/>
    <xf numFmtId="176" fontId="3" fillId="0" borderId="0" xfId="0" applyNumberFormat="1" applyFont="1"/>
    <xf numFmtId="180" fontId="0" fillId="0" borderId="0" xfId="0" applyNumberFormat="1"/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176" fontId="3" fillId="0" borderId="5" xfId="1" applyFont="1" applyBorder="1" applyAlignment="1">
      <alignment horizontal="right" vertical="top" wrapText="1" indent="1"/>
    </xf>
    <xf numFmtId="176" fontId="3" fillId="0" borderId="5" xfId="1" applyFont="1" applyBorder="1" applyAlignment="1" applyProtection="1">
      <alignment vertical="center"/>
      <protection locked="0"/>
    </xf>
    <xf numFmtId="181" fontId="0" fillId="0" borderId="5" xfId="1" applyNumberFormat="1" applyBorder="1" applyAlignment="1">
      <alignment horizontal="right" vertical="distributed" wrapText="1"/>
    </xf>
    <xf numFmtId="4" fontId="0" fillId="0" borderId="5" xfId="0" applyNumberFormat="1" applyBorder="1"/>
    <xf numFmtId="0" fontId="3" fillId="0" borderId="0" xfId="0" applyFont="1" applyAlignment="1">
      <alignment vertical="center" wrapText="1"/>
    </xf>
    <xf numFmtId="181" fontId="3" fillId="0" borderId="0" xfId="0" applyNumberFormat="1" applyFont="1"/>
    <xf numFmtId="181" fontId="3" fillId="0" borderId="0" xfId="0" applyNumberFormat="1" applyFont="1" applyAlignment="1">
      <alignment horizontal="right" vertical="top" wrapText="1" indent="1"/>
    </xf>
    <xf numFmtId="181" fontId="3" fillId="0" borderId="0" xfId="0" applyNumberFormat="1" applyFont="1" applyAlignment="1">
      <alignment horizontal="left" vertical="top" wrapText="1"/>
    </xf>
    <xf numFmtId="0" fontId="3" fillId="2" borderId="4" xfId="0" applyFont="1" applyFill="1" applyBorder="1" applyAlignment="1">
      <alignment horizontal="center" vertical="center" wrapText="1"/>
    </xf>
    <xf numFmtId="181" fontId="3" fillId="2" borderId="5" xfId="0" applyNumberFormat="1" applyFont="1" applyFill="1" applyBorder="1" applyAlignment="1">
      <alignment horizontal="center" vertical="center" wrapText="1"/>
    </xf>
    <xf numFmtId="181" fontId="3" fillId="0" borderId="5" xfId="0" applyNumberFormat="1" applyFont="1" applyBorder="1" applyAlignment="1">
      <alignment horizontal="center" vertical="center" wrapText="1"/>
    </xf>
    <xf numFmtId="176" fontId="6" fillId="0" borderId="5" xfId="1" applyFont="1" applyBorder="1" applyAlignment="1" applyProtection="1">
      <alignment vertical="center"/>
      <protection locked="0"/>
    </xf>
    <xf numFmtId="176" fontId="3" fillId="0" borderId="0" xfId="1" applyFont="1"/>
    <xf numFmtId="4" fontId="3" fillId="0" borderId="5" xfId="0" applyNumberFormat="1" applyFont="1" applyFill="1" applyBorder="1" applyAlignment="1">
      <alignment vertical="center"/>
    </xf>
    <xf numFmtId="176" fontId="6" fillId="0" borderId="5" xfId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" fillId="0" borderId="0" xfId="0" applyFont="1"/>
    <xf numFmtId="181" fontId="0" fillId="0" borderId="0" xfId="0" applyNumberFormat="1"/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181" fontId="7" fillId="0" borderId="0" xfId="0" applyNumberFormat="1" applyFont="1"/>
    <xf numFmtId="0" fontId="7" fillId="0" borderId="0" xfId="0" applyFont="1"/>
    <xf numFmtId="176" fontId="0" fillId="0" borderId="0" xfId="1"/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176" fontId="9" fillId="0" borderId="0" xfId="1" applyFont="1"/>
    <xf numFmtId="176" fontId="0" fillId="0" borderId="0" xfId="0" applyNumberFormat="1"/>
    <xf numFmtId="4" fontId="0" fillId="0" borderId="0" xfId="0" applyNumberFormat="1"/>
    <xf numFmtId="176" fontId="8" fillId="0" borderId="0" xfId="1" applyFont="1" applyAlignment="1">
      <alignment horizontal="center"/>
    </xf>
    <xf numFmtId="176" fontId="8" fillId="0" borderId="0" xfId="1" applyFont="1" applyAlignment="1"/>
    <xf numFmtId="0" fontId="2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/>
    <xf numFmtId="0" fontId="3" fillId="0" borderId="1" xfId="0" applyFont="1" applyBorder="1" applyAlignment="1">
      <alignment horizontal="center" vertical="center" wrapText="1"/>
    </xf>
    <xf numFmtId="176" fontId="3" fillId="0" borderId="5" xfId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>
      <alignment vertical="center" wrapText="1"/>
    </xf>
    <xf numFmtId="176" fontId="3" fillId="0" borderId="5" xfId="1" applyFont="1" applyBorder="1"/>
    <xf numFmtId="4" fontId="11" fillId="0" borderId="5" xfId="0" applyNumberFormat="1" applyFont="1" applyBorder="1"/>
    <xf numFmtId="176" fontId="3" fillId="0" borderId="5" xfId="1" applyFont="1" applyFill="1" applyBorder="1" applyAlignment="1" applyProtection="1">
      <alignment horizontal="right" vertical="center"/>
      <protection locked="0"/>
    </xf>
    <xf numFmtId="0" fontId="3" fillId="0" borderId="6" xfId="0" applyFont="1" applyBorder="1"/>
    <xf numFmtId="176" fontId="3" fillId="0" borderId="0" xfId="1" applyFont="1" applyFill="1" applyBorder="1"/>
    <xf numFmtId="176" fontId="3" fillId="0" borderId="0" xfId="1" applyFont="1" applyBorder="1"/>
    <xf numFmtId="176" fontId="3" fillId="0" borderId="3" xfId="1" applyFont="1" applyBorder="1" applyAlignment="1" applyProtection="1">
      <alignment vertical="center"/>
      <protection locked="0"/>
    </xf>
    <xf numFmtId="4" fontId="11" fillId="0" borderId="9" xfId="0" applyNumberFormat="1" applyFont="1" applyBorder="1"/>
    <xf numFmtId="4" fontId="11" fillId="0" borderId="0" xfId="0" applyNumberFormat="1" applyFont="1"/>
    <xf numFmtId="4" fontId="11" fillId="0" borderId="3" xfId="0" applyNumberFormat="1" applyFont="1" applyBorder="1"/>
    <xf numFmtId="4" fontId="3" fillId="0" borderId="0" xfId="0" applyNumberFormat="1" applyFont="1"/>
    <xf numFmtId="180" fontId="3" fillId="0" borderId="0" xfId="0" applyNumberFormat="1" applyFont="1"/>
    <xf numFmtId="182" fontId="3" fillId="0" borderId="0" xfId="0" applyNumberFormat="1" applyFont="1"/>
    <xf numFmtId="182" fontId="0" fillId="0" borderId="0" xfId="1" applyNumberFormat="1"/>
    <xf numFmtId="176" fontId="3" fillId="0" borderId="0" xfId="1" applyFont="1" applyBorder="1" applyAlignment="1">
      <alignment wrapText="1"/>
    </xf>
    <xf numFmtId="181" fontId="3" fillId="0" borderId="7" xfId="0" applyNumberFormat="1" applyFont="1" applyBorder="1" applyAlignment="1">
      <alignment wrapText="1"/>
    </xf>
    <xf numFmtId="0" fontId="3" fillId="0" borderId="7" xfId="0" applyFont="1" applyBorder="1"/>
    <xf numFmtId="4" fontId="8" fillId="0" borderId="0" xfId="0" applyNumberFormat="1" applyFont="1"/>
    <xf numFmtId="0" fontId="3" fillId="0" borderId="0" xfId="0" applyNumberFormat="1" applyFont="1"/>
    <xf numFmtId="0" fontId="0" fillId="0" borderId="0" xfId="49"/>
    <xf numFmtId="182" fontId="3" fillId="0" borderId="0" xfId="49" applyNumberFormat="1" applyFont="1"/>
    <xf numFmtId="0" fontId="2" fillId="0" borderId="1" xfId="49" applyFont="1" applyBorder="1" applyAlignment="1">
      <alignment horizontal="center" vertical="distributed"/>
    </xf>
    <xf numFmtId="0" fontId="2" fillId="0" borderId="2" xfId="49" applyFont="1" applyBorder="1" applyAlignment="1">
      <alignment horizontal="center" vertical="distributed"/>
    </xf>
    <xf numFmtId="0" fontId="2" fillId="0" borderId="3" xfId="49" applyFont="1" applyBorder="1" applyAlignment="1">
      <alignment horizontal="center" vertical="distributed"/>
    </xf>
    <xf numFmtId="176" fontId="0" fillId="0" borderId="0" xfId="1" applyBorder="1" applyAlignment="1">
      <alignment vertical="distributed"/>
    </xf>
    <xf numFmtId="0" fontId="2" fillId="0" borderId="0" xfId="49" applyFont="1" applyBorder="1" applyAlignment="1">
      <alignment vertical="distributed"/>
    </xf>
    <xf numFmtId="0" fontId="2" fillId="0" borderId="0" xfId="49" applyFont="1" applyAlignment="1">
      <alignment vertical="distributed"/>
    </xf>
    <xf numFmtId="0" fontId="3" fillId="3" borderId="10" xfId="49" applyFont="1" applyFill="1" applyBorder="1" applyAlignment="1">
      <alignment horizontal="center" vertical="center" wrapText="1"/>
    </xf>
    <xf numFmtId="182" fontId="3" fillId="3" borderId="9" xfId="49" applyNumberFormat="1" applyFont="1" applyFill="1" applyBorder="1" applyAlignment="1">
      <alignment horizontal="center" vertical="center" wrapText="1"/>
    </xf>
    <xf numFmtId="182" fontId="3" fillId="3" borderId="9" xfId="49" applyNumberFormat="1" applyFont="1" applyFill="1" applyBorder="1" applyAlignment="1">
      <alignment horizontal="center" vertical="distributed" wrapText="1"/>
    </xf>
    <xf numFmtId="182" fontId="3" fillId="0" borderId="0" xfId="49" applyNumberFormat="1" applyFont="1" applyAlignment="1">
      <alignment horizontal="center" vertical="distributed" wrapText="1"/>
    </xf>
    <xf numFmtId="182" fontId="12" fillId="0" borderId="0" xfId="0" applyNumberFormat="1" applyFont="1" applyAlignment="1">
      <alignment horizontal="right"/>
    </xf>
    <xf numFmtId="0" fontId="3" fillId="3" borderId="1" xfId="49" applyFont="1" applyFill="1" applyBorder="1" applyAlignment="1">
      <alignment horizontal="center" vertical="center" wrapText="1"/>
    </xf>
    <xf numFmtId="0" fontId="3" fillId="3" borderId="11" xfId="49" applyFont="1" applyFill="1" applyBorder="1" applyAlignment="1">
      <alignment horizontal="center" vertical="center" wrapText="1"/>
    </xf>
    <xf numFmtId="182" fontId="3" fillId="3" borderId="4" xfId="49" applyNumberFormat="1" applyFont="1" applyFill="1" applyBorder="1" applyAlignment="1">
      <alignment horizontal="center" vertical="center" wrapText="1"/>
    </xf>
    <xf numFmtId="0" fontId="3" fillId="0" borderId="5" xfId="49" applyFont="1" applyBorder="1"/>
    <xf numFmtId="182" fontId="3" fillId="0" borderId="5" xfId="49" applyNumberFormat="1" applyFont="1" applyBorder="1"/>
    <xf numFmtId="176" fontId="0" fillId="0" borderId="0" xfId="1" applyFill="1" applyBorder="1" applyAlignment="1" applyProtection="1"/>
    <xf numFmtId="176" fontId="0" fillId="0" borderId="0" xfId="1" applyAlignment="1">
      <alignment horizontal="right"/>
    </xf>
    <xf numFmtId="180" fontId="0" fillId="0" borderId="0" xfId="49" applyNumberFormat="1"/>
    <xf numFmtId="0" fontId="3" fillId="0" borderId="5" xfId="49" applyFont="1" applyBorder="1" applyAlignment="1">
      <alignment horizontal="left" indent="2"/>
    </xf>
    <xf numFmtId="176" fontId="0" fillId="0" borderId="0" xfId="1" applyAlignment="1">
      <alignment horizontal="left"/>
    </xf>
    <xf numFmtId="182" fontId="3" fillId="0" borderId="0" xfId="49" applyNumberFormat="1" applyFont="1" applyAlignment="1">
      <alignment horizontal="right"/>
    </xf>
    <xf numFmtId="0" fontId="3" fillId="0" borderId="5" xfId="49" applyFont="1" applyBorder="1" applyAlignment="1">
      <alignment horizontal="left" vertical="center" indent="2"/>
    </xf>
    <xf numFmtId="176" fontId="0" fillId="0" borderId="0" xfId="1" applyFill="1" applyBorder="1" applyAlignment="1" applyProtection="1">
      <alignment horizontal="right"/>
    </xf>
    <xf numFmtId="182" fontId="13" fillId="0" borderId="0" xfId="49" applyNumberFormat="1" applyFont="1" applyAlignment="1">
      <alignment horizontal="right"/>
    </xf>
    <xf numFmtId="0" fontId="3" fillId="0" borderId="5" xfId="49" applyFont="1" applyBorder="1" applyAlignment="1">
      <alignment vertical="center"/>
    </xf>
    <xf numFmtId="182" fontId="0" fillId="0" borderId="0" xfId="49" applyNumberFormat="1"/>
    <xf numFmtId="176" fontId="0" fillId="0" borderId="0" xfId="49" applyNumberFormat="1"/>
    <xf numFmtId="180" fontId="14" fillId="0" borderId="0" xfId="49" applyNumberFormat="1" applyFont="1"/>
    <xf numFmtId="182" fontId="3" fillId="0" borderId="5" xfId="0" applyNumberFormat="1" applyFont="1" applyBorder="1"/>
    <xf numFmtId="0" fontId="3" fillId="0" borderId="5" xfId="49" applyFont="1" applyBorder="1" applyAlignment="1">
      <alignment vertical="center" wrapText="1"/>
    </xf>
    <xf numFmtId="176" fontId="15" fillId="0" borderId="0" xfId="1" applyFont="1" applyFill="1" applyBorder="1" applyAlignment="1">
      <alignment horizontal="right"/>
    </xf>
    <xf numFmtId="0" fontId="3" fillId="4" borderId="5" xfId="49" applyFont="1" applyFill="1" applyBorder="1"/>
    <xf numFmtId="182" fontId="3" fillId="5" borderId="5" xfId="49" applyNumberFormat="1" applyFont="1" applyFill="1" applyBorder="1"/>
    <xf numFmtId="4" fontId="0" fillId="0" borderId="0" xfId="49" applyNumberFormat="1"/>
    <xf numFmtId="0" fontId="8" fillId="0" borderId="0" xfId="49" applyFont="1"/>
    <xf numFmtId="0" fontId="3" fillId="4" borderId="5" xfId="49" applyFont="1" applyFill="1" applyBorder="1" applyAlignment="1">
      <alignment horizontal="center" vertical="center"/>
    </xf>
    <xf numFmtId="182" fontId="3" fillId="3" borderId="5" xfId="49" applyNumberFormat="1" applyFont="1" applyFill="1" applyBorder="1" applyAlignment="1">
      <alignment horizontal="center" vertical="center" wrapText="1"/>
    </xf>
    <xf numFmtId="182" fontId="3" fillId="6" borderId="5" xfId="49" applyNumberFormat="1" applyFont="1" applyFill="1" applyBorder="1" applyAlignment="1">
      <alignment horizontal="center" vertical="center" wrapText="1"/>
    </xf>
    <xf numFmtId="182" fontId="3" fillId="6" borderId="5" xfId="49" applyNumberFormat="1" applyFont="1" applyFill="1" applyBorder="1" applyAlignment="1">
      <alignment horizontal="center" vertical="center"/>
    </xf>
    <xf numFmtId="4" fontId="3" fillId="0" borderId="5" xfId="0" applyNumberFormat="1" applyFont="1" applyBorder="1"/>
    <xf numFmtId="182" fontId="3" fillId="0" borderId="5" xfId="49" applyNumberFormat="1" applyFont="1" applyBorder="1" applyAlignment="1">
      <alignment horizontal="right"/>
    </xf>
    <xf numFmtId="180" fontId="3" fillId="0" borderId="5" xfId="49" applyNumberFormat="1" applyFont="1" applyBorder="1"/>
    <xf numFmtId="182" fontId="3" fillId="7" borderId="5" xfId="49" applyNumberFormat="1" applyFont="1" applyFill="1" applyBorder="1"/>
    <xf numFmtId="0" fontId="3" fillId="0" borderId="5" xfId="49" applyFont="1" applyBorder="1" applyAlignment="1">
      <alignment horizontal="left" vertical="center"/>
    </xf>
    <xf numFmtId="0" fontId="3" fillId="5" borderId="5" xfId="49" applyFont="1" applyFill="1" applyBorder="1" applyAlignment="1">
      <alignment vertical="center"/>
    </xf>
    <xf numFmtId="0" fontId="3" fillId="5" borderId="5" xfId="49" applyFont="1" applyFill="1" applyBorder="1" applyAlignment="1">
      <alignment vertical="center" wrapText="1"/>
    </xf>
    <xf numFmtId="0" fontId="16" fillId="0" borderId="0" xfId="49" applyFont="1"/>
    <xf numFmtId="181" fontId="3" fillId="5" borderId="5" xfId="49" applyNumberFormat="1" applyFont="1" applyFill="1" applyBorder="1"/>
    <xf numFmtId="4" fontId="17" fillId="0" borderId="0" xfId="0" applyNumberFormat="1" applyFont="1"/>
    <xf numFmtId="4" fontId="18" fillId="0" borderId="0" xfId="0" applyNumberFormat="1" applyFont="1"/>
    <xf numFmtId="182" fontId="14" fillId="0" borderId="0" xfId="49" applyNumberFormat="1" applyFont="1"/>
    <xf numFmtId="0" fontId="10" fillId="0" borderId="5" xfId="49" applyFont="1" applyBorder="1"/>
    <xf numFmtId="3" fontId="3" fillId="4" borderId="5" xfId="49" applyNumberFormat="1" applyFont="1" applyFill="1" applyBorder="1" applyAlignment="1">
      <alignment horizontal="center" vertical="center"/>
    </xf>
    <xf numFmtId="183" fontId="3" fillId="4" borderId="8" xfId="49" applyNumberFormat="1" applyFont="1" applyFill="1" applyBorder="1" applyAlignment="1">
      <alignment horizontal="center"/>
    </xf>
    <xf numFmtId="182" fontId="3" fillId="0" borderId="0" xfId="1" applyNumberFormat="1" applyFont="1" applyFill="1" applyBorder="1" applyAlignment="1">
      <alignment horizontal="right"/>
    </xf>
    <xf numFmtId="183" fontId="3" fillId="4" borderId="4" xfId="49" applyNumberFormat="1" applyFont="1" applyFill="1" applyBorder="1" applyAlignment="1">
      <alignment horizontal="center"/>
    </xf>
    <xf numFmtId="0" fontId="0" fillId="0" borderId="5" xfId="0" applyFont="1" applyBorder="1"/>
    <xf numFmtId="183" fontId="3" fillId="0" borderId="5" xfId="49" applyNumberFormat="1" applyFont="1" applyBorder="1" applyAlignment="1">
      <alignment horizontal="center"/>
    </xf>
    <xf numFmtId="0" fontId="0" fillId="0" borderId="0" xfId="0" applyFont="1"/>
    <xf numFmtId="183" fontId="3" fillId="0" borderId="0" xfId="49" applyNumberFormat="1" applyFont="1" applyAlignment="1">
      <alignment horizontal="center"/>
    </xf>
    <xf numFmtId="0" fontId="19" fillId="4" borderId="5" xfId="0" applyFont="1" applyFill="1" applyBorder="1" applyAlignment="1">
      <alignment vertical="center" wrapText="1"/>
    </xf>
    <xf numFmtId="183" fontId="3" fillId="4" borderId="5" xfId="49" applyNumberFormat="1" applyFont="1" applyFill="1" applyBorder="1" applyAlignment="1">
      <alignment horizontal="center"/>
    </xf>
    <xf numFmtId="0" fontId="19" fillId="0" borderId="5" xfId="0" applyFont="1" applyBorder="1" applyAlignment="1">
      <alignment vertical="center" wrapText="1"/>
    </xf>
    <xf numFmtId="4" fontId="20" fillId="0" borderId="0" xfId="0" applyNumberFormat="1" applyFont="1"/>
    <xf numFmtId="182" fontId="3" fillId="0" borderId="0" xfId="49" applyNumberFormat="1" applyFont="1" applyBorder="1" applyAlignment="1">
      <alignment horizontal="center"/>
    </xf>
    <xf numFmtId="182" fontId="3" fillId="0" borderId="0" xfId="49" applyNumberFormat="1" applyFont="1" applyBorder="1"/>
    <xf numFmtId="0" fontId="19" fillId="0" borderId="12" xfId="0" applyFont="1" applyBorder="1" applyAlignment="1">
      <alignment vertical="center" wrapText="1"/>
    </xf>
    <xf numFmtId="0" fontId="19" fillId="0" borderId="12" xfId="0" applyFont="1" applyBorder="1"/>
    <xf numFmtId="0" fontId="3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/>
    <xf numFmtId="182" fontId="3" fillId="0" borderId="0" xfId="49" applyNumberFormat="1" applyFont="1" applyAlignment="1">
      <alignment horizontal="center"/>
    </xf>
    <xf numFmtId="184" fontId="21" fillId="0" borderId="0" xfId="0" applyNumberFormat="1" applyFont="1"/>
    <xf numFmtId="182" fontId="22" fillId="0" borderId="0" xfId="0" applyNumberFormat="1" applyFont="1" applyAlignment="1">
      <alignment horizontal="right"/>
    </xf>
    <xf numFmtId="182" fontId="3" fillId="0" borderId="0" xfId="49" applyNumberFormat="1" applyFont="1" applyFill="1"/>
    <xf numFmtId="182" fontId="8" fillId="0" borderId="0" xfId="49" applyNumberFormat="1" applyFont="1"/>
    <xf numFmtId="182" fontId="14" fillId="0" borderId="0" xfId="49" applyNumberFormat="1" applyFont="1" applyFill="1"/>
    <xf numFmtId="182" fontId="3" fillId="0" borderId="5" xfId="0" applyNumberFormat="1" applyFont="1" applyBorder="1" applyAlignment="1">
      <alignment horizontal="right"/>
    </xf>
    <xf numFmtId="182" fontId="12" fillId="0" borderId="0" xfId="0" applyNumberFormat="1" applyFont="1" applyFill="1" applyAlignment="1">
      <alignment horizontal="right"/>
    </xf>
    <xf numFmtId="182" fontId="0" fillId="0" borderId="0" xfId="0" applyNumberFormat="1" applyFill="1"/>
    <xf numFmtId="182" fontId="12" fillId="0" borderId="0" xfId="0" applyNumberFormat="1" applyFont="1" applyBorder="1" applyAlignment="1">
      <alignment horizontal="right"/>
    </xf>
    <xf numFmtId="0" fontId="3" fillId="4" borderId="5" xfId="0" applyFont="1" applyFill="1" applyBorder="1" applyAlignment="1">
      <alignment vertical="center" wrapText="1"/>
    </xf>
    <xf numFmtId="4" fontId="3" fillId="4" borderId="5" xfId="0" applyNumberFormat="1" applyFont="1" applyFill="1" applyBorder="1" applyAlignment="1" applyProtection="1">
      <alignment vertical="center"/>
      <protection locked="0"/>
    </xf>
    <xf numFmtId="182" fontId="12" fillId="0" borderId="0" xfId="0" applyNumberFormat="1" applyFont="1" applyBorder="1" applyAlignment="1">
      <alignment horizontal="left"/>
    </xf>
    <xf numFmtId="4" fontId="3" fillId="0" borderId="0" xfId="0" applyNumberFormat="1" applyFont="1" applyAlignment="1" applyProtection="1">
      <alignment vertical="center"/>
      <protection locked="0"/>
    </xf>
    <xf numFmtId="0" fontId="3" fillId="0" borderId="6" xfId="0" applyFont="1" applyBorder="1" applyAlignment="1">
      <alignment vertical="center" wrapText="1"/>
    </xf>
    <xf numFmtId="4" fontId="3" fillId="0" borderId="7" xfId="0" applyNumberFormat="1" applyFont="1" applyBorder="1" applyAlignment="1" applyProtection="1">
      <alignment vertical="center"/>
      <protection locked="0"/>
    </xf>
    <xf numFmtId="0" fontId="23" fillId="0" borderId="5" xfId="0" applyFont="1" applyBorder="1" applyAlignment="1">
      <alignment horizontal="center" vertical="center" wrapText="1"/>
    </xf>
    <xf numFmtId="0" fontId="24" fillId="0" borderId="5" xfId="0" applyFont="1" applyBorder="1" applyAlignment="1">
      <alignment vertical="center" wrapText="1"/>
    </xf>
    <xf numFmtId="0" fontId="0" fillId="0" borderId="6" xfId="0" applyFont="1" applyBorder="1"/>
    <xf numFmtId="181" fontId="2" fillId="0" borderId="0" xfId="0" applyNumberFormat="1" applyFont="1"/>
    <xf numFmtId="4" fontId="2" fillId="0" borderId="0" xfId="0" applyNumberFormat="1" applyFont="1"/>
    <xf numFmtId="0" fontId="3" fillId="0" borderId="0" xfId="49" applyFont="1" applyAlignment="1">
      <alignment horizontal="center"/>
    </xf>
    <xf numFmtId="0" fontId="8" fillId="0" borderId="0" xfId="49" applyFont="1" applyAlignment="1">
      <alignment horizontal="center"/>
    </xf>
    <xf numFmtId="0" fontId="0" fillId="0" borderId="0" xfId="49" applyAlignment="1">
      <alignment horizontal="center"/>
    </xf>
    <xf numFmtId="49" fontId="3" fillId="0" borderId="11" xfId="49" applyNumberFormat="1" applyFont="1" applyBorder="1" applyAlignment="1">
      <alignment horizontal="center" wrapText="1"/>
    </xf>
    <xf numFmtId="49" fontId="3" fillId="0" borderId="13" xfId="49" applyNumberFormat="1" applyFont="1" applyBorder="1" applyAlignment="1">
      <alignment horizontal="center" wrapText="1"/>
    </xf>
    <xf numFmtId="49" fontId="3" fillId="0" borderId="14" xfId="49" applyNumberFormat="1" applyFont="1" applyBorder="1" applyAlignment="1">
      <alignment horizontal="center" wrapText="1"/>
    </xf>
    <xf numFmtId="0" fontId="3" fillId="0" borderId="10" xfId="49" applyFont="1" applyBorder="1" applyAlignment="1">
      <alignment horizontal="center" wrapText="1"/>
    </xf>
    <xf numFmtId="0" fontId="3" fillId="0" borderId="15" xfId="49" applyFont="1" applyBorder="1" applyAlignment="1">
      <alignment horizontal="center" wrapText="1"/>
    </xf>
    <xf numFmtId="0" fontId="3" fillId="0" borderId="16" xfId="49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left" vertical="center" wrapText="1"/>
    </xf>
    <xf numFmtId="176" fontId="25" fillId="0" borderId="5" xfId="1" applyFont="1" applyBorder="1"/>
    <xf numFmtId="176" fontId="0" fillId="0" borderId="0" xfId="0" applyNumberFormat="1" applyFill="1"/>
    <xf numFmtId="4" fontId="26" fillId="0" borderId="17" xfId="0" applyNumberFormat="1" applyFont="1" applyFill="1" applyBorder="1" applyAlignment="1">
      <alignment vertical="center"/>
    </xf>
    <xf numFmtId="176" fontId="25" fillId="0" borderId="5" xfId="1" applyFont="1" applyBorder="1" applyAlignment="1" applyProtection="1">
      <alignment vertical="center"/>
      <protection locked="0"/>
    </xf>
    <xf numFmtId="0" fontId="0" fillId="0" borderId="0" xfId="0" applyFill="1"/>
    <xf numFmtId="176" fontId="25" fillId="0" borderId="5" xfId="1" applyFont="1" applyFill="1" applyBorder="1" applyAlignment="1" applyProtection="1">
      <alignment vertical="center"/>
      <protection locked="0"/>
    </xf>
    <xf numFmtId="0" fontId="26" fillId="0" borderId="17" xfId="0" applyFont="1" applyFill="1" applyBorder="1" applyAlignment="1">
      <alignment vertical="center"/>
    </xf>
    <xf numFmtId="4" fontId="27" fillId="0" borderId="18" xfId="49" applyNumberFormat="1" applyFont="1" applyBorder="1" applyAlignment="1" applyProtection="1">
      <alignment vertical="center"/>
      <protection locked="0"/>
    </xf>
    <xf numFmtId="0" fontId="10" fillId="0" borderId="5" xfId="0" applyFont="1" applyBorder="1" applyAlignment="1">
      <alignment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vertical="center" wrapText="1"/>
    </xf>
    <xf numFmtId="0" fontId="25" fillId="0" borderId="5" xfId="0" applyFont="1" applyFill="1" applyBorder="1" applyAlignment="1"/>
    <xf numFmtId="0" fontId="0" fillId="0" borderId="5" xfId="0" applyBorder="1"/>
    <xf numFmtId="176" fontId="0" fillId="0" borderId="5" xfId="1" applyBorder="1"/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76" fontId="25" fillId="0" borderId="5" xfId="1" applyFont="1" applyBorder="1" applyAlignment="1" applyProtection="1">
      <alignment horizontal="center" vertical="center"/>
      <protection locked="0"/>
    </xf>
    <xf numFmtId="176" fontId="3" fillId="0" borderId="0" xfId="1" applyFont="1" applyFill="1"/>
    <xf numFmtId="176" fontId="0" fillId="0" borderId="0" xfId="1" applyFill="1"/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4" fontId="0" fillId="0" borderId="0" xfId="0" applyNumberFormat="1" applyFill="1"/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76" fontId="3" fillId="0" borderId="5" xfId="1" applyFont="1" applyBorder="1" applyAlignment="1">
      <alignment horizontal="center"/>
    </xf>
    <xf numFmtId="176" fontId="3" fillId="0" borderId="5" xfId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left" vertical="center" wrapText="1"/>
    </xf>
    <xf numFmtId="176" fontId="0" fillId="0" borderId="18" xfId="1" applyFill="1" applyBorder="1" applyAlignment="1" applyProtection="1">
      <alignment vertical="center"/>
      <protection locked="0"/>
    </xf>
    <xf numFmtId="176" fontId="3" fillId="0" borderId="8" xfId="1" applyFont="1" applyBorder="1" applyAlignment="1" applyProtection="1">
      <alignment vertical="center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76" fontId="3" fillId="0" borderId="1" xfId="1" applyFont="1" applyBorder="1" applyAlignment="1" applyProtection="1">
      <alignment horizontal="center" vertical="center"/>
      <protection locked="0"/>
    </xf>
    <xf numFmtId="176" fontId="3" fillId="0" borderId="3" xfId="1" applyFont="1" applyBorder="1" applyAlignment="1" applyProtection="1">
      <alignment horizontal="center" vertical="center"/>
      <protection locked="0"/>
    </xf>
    <xf numFmtId="176" fontId="6" fillId="0" borderId="5" xfId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176" fontId="0" fillId="0" borderId="5" xfId="1" applyBorder="1" applyAlignment="1">
      <alignment horizontal="center"/>
    </xf>
    <xf numFmtId="176" fontId="0" fillId="0" borderId="5" xfId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4" fontId="19" fillId="0" borderId="5" xfId="0" applyNumberFormat="1" applyFont="1" applyBorder="1" applyAlignment="1" applyProtection="1">
      <alignment vertical="center"/>
      <protection locked="0"/>
    </xf>
    <xf numFmtId="4" fontId="25" fillId="0" borderId="5" xfId="0" applyNumberFormat="1" applyFont="1" applyFill="1" applyBorder="1" applyAlignment="1" applyProtection="1">
      <alignment vertical="center"/>
      <protection locked="0"/>
    </xf>
    <xf numFmtId="4" fontId="29" fillId="0" borderId="5" xfId="51" applyNumberFormat="1" applyFont="1" applyFill="1" applyBorder="1" applyAlignment="1" applyProtection="1">
      <alignment vertical="center"/>
      <protection locked="0"/>
    </xf>
    <xf numFmtId="4" fontId="25" fillId="0" borderId="5" xfId="0" applyNumberFormat="1" applyFont="1" applyFill="1" applyBorder="1" applyAlignment="1"/>
    <xf numFmtId="4" fontId="3" fillId="0" borderId="11" xfId="0" applyNumberFormat="1" applyFont="1" applyBorder="1" applyAlignment="1" applyProtection="1">
      <alignment vertical="center"/>
      <protection locked="0"/>
    </xf>
    <xf numFmtId="4" fontId="3" fillId="0" borderId="14" xfId="0" applyNumberFormat="1" applyFont="1" applyBorder="1" applyAlignment="1" applyProtection="1">
      <alignment vertical="center"/>
      <protection locked="0"/>
    </xf>
    <xf numFmtId="176" fontId="30" fillId="0" borderId="5" xfId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 wrapText="1"/>
    </xf>
    <xf numFmtId="176" fontId="0" fillId="0" borderId="0" xfId="1" applyAlignment="1" applyProtection="1">
      <alignment horizontal="center" vertical="center"/>
      <protection locked="0"/>
    </xf>
    <xf numFmtId="0" fontId="31" fillId="0" borderId="5" xfId="0" applyFont="1" applyFill="1" applyBorder="1" applyAlignment="1">
      <alignment horizontal="center" vertical="center" wrapText="1"/>
    </xf>
    <xf numFmtId="176" fontId="0" fillId="0" borderId="0" xfId="1" applyFill="1" applyBorder="1" applyAlignment="1">
      <alignment horizontal="center" vertical="center" wrapText="1"/>
    </xf>
    <xf numFmtId="0" fontId="28" fillId="0" borderId="5" xfId="0" applyFont="1" applyFill="1" applyBorder="1" applyAlignment="1"/>
    <xf numFmtId="176" fontId="0" fillId="0" borderId="0" xfId="1" applyFill="1" applyBorder="1" applyAlignment="1"/>
    <xf numFmtId="0" fontId="28" fillId="0" borderId="5" xfId="0" applyFont="1" applyFill="1" applyBorder="1" applyAlignment="1">
      <alignment horizontal="left" vertical="center" wrapText="1"/>
    </xf>
    <xf numFmtId="4" fontId="28" fillId="0" borderId="5" xfId="0" applyNumberFormat="1" applyFont="1" applyFill="1" applyBorder="1" applyAlignment="1" applyProtection="1">
      <alignment vertical="center"/>
      <protection locked="0"/>
    </xf>
    <xf numFmtId="176" fontId="0" fillId="0" borderId="0" xfId="1" applyFill="1" applyBorder="1" applyAlignment="1" applyProtection="1">
      <alignment vertical="center"/>
      <protection locked="0"/>
    </xf>
    <xf numFmtId="4" fontId="28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Border="1"/>
    <xf numFmtId="0" fontId="30" fillId="0" borderId="5" xfId="0" applyFont="1" applyFill="1" applyBorder="1" applyAlignment="1"/>
    <xf numFmtId="0" fontId="28" fillId="0" borderId="5" xfId="0" applyFont="1" applyFill="1" applyBorder="1" applyAlignment="1">
      <alignment vertical="center" wrapText="1"/>
    </xf>
    <xf numFmtId="4" fontId="19" fillId="0" borderId="0" xfId="0" applyNumberFormat="1" applyFont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>
      <alignment horizontal="center" vertical="center"/>
    </xf>
    <xf numFmtId="4" fontId="3" fillId="0" borderId="5" xfId="1" applyNumberFormat="1" applyFont="1" applyBorder="1"/>
    <xf numFmtId="0" fontId="3" fillId="0" borderId="5" xfId="0" applyFont="1" applyBorder="1" applyAlignment="1">
      <alignment vertical="center"/>
    </xf>
    <xf numFmtId="4" fontId="3" fillId="0" borderId="5" xfId="1" applyNumberFormat="1" applyFont="1" applyFill="1" applyBorder="1" applyAlignment="1"/>
    <xf numFmtId="4" fontId="3" fillId="0" borderId="5" xfId="1" applyNumberFormat="1" applyFont="1" applyFill="1" applyBorder="1" applyAlignment="1">
      <alignment horizontal="right"/>
    </xf>
    <xf numFmtId="4" fontId="3" fillId="0" borderId="5" xfId="1" applyNumberFormat="1" applyFont="1" applyBorder="1" applyAlignment="1">
      <alignment horizontal="right"/>
    </xf>
    <xf numFmtId="4" fontId="3" fillId="0" borderId="5" xfId="1" applyNumberFormat="1" applyFont="1" applyBorder="1" applyAlignment="1" applyProtection="1">
      <alignment horizontal="right"/>
      <protection hidden="1"/>
    </xf>
    <xf numFmtId="4" fontId="3" fillId="0" borderId="5" xfId="1" applyNumberFormat="1" applyFont="1" applyBorder="1" applyAlignment="1" applyProtection="1">
      <alignment vertical="center"/>
      <protection locked="0"/>
    </xf>
    <xf numFmtId="4" fontId="3" fillId="3" borderId="5" xfId="1" applyNumberFormat="1" applyFont="1" applyFill="1" applyBorder="1" applyAlignment="1">
      <alignment horizontal="right"/>
    </xf>
    <xf numFmtId="0" fontId="10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distributed"/>
    </xf>
    <xf numFmtId="0" fontId="32" fillId="0" borderId="5" xfId="0" applyFont="1" applyBorder="1" applyAlignment="1">
      <alignment vertical="distributed" wrapText="1"/>
    </xf>
    <xf numFmtId="0" fontId="10" fillId="0" borderId="19" xfId="0" applyFont="1" applyBorder="1" applyAlignment="1">
      <alignment vertical="distributed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4" fontId="3" fillId="0" borderId="19" xfId="1" applyNumberFormat="1" applyFont="1" applyBorder="1"/>
    <xf numFmtId="0" fontId="10" fillId="0" borderId="22" xfId="0" applyFont="1" applyBorder="1" applyAlignment="1">
      <alignment vertical="center" wrapText="1"/>
    </xf>
    <xf numFmtId="4" fontId="3" fillId="0" borderId="22" xfId="1" applyNumberFormat="1" applyFont="1" applyBorder="1" applyAlignment="1" applyProtection="1">
      <alignment horizontal="right"/>
      <protection hidden="1"/>
    </xf>
    <xf numFmtId="4" fontId="3" fillId="0" borderId="23" xfId="1" applyNumberFormat="1" applyFont="1" applyBorder="1" applyAlignment="1" applyProtection="1">
      <alignment horizontal="right"/>
      <protection hidden="1"/>
    </xf>
    <xf numFmtId="4" fontId="3" fillId="0" borderId="5" xfId="1" applyNumberFormat="1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4" fontId="3" fillId="0" borderId="0" xfId="1" applyNumberFormat="1" applyFont="1"/>
    <xf numFmtId="0" fontId="10" fillId="0" borderId="5" xfId="0" applyFont="1" applyBorder="1" applyAlignment="1">
      <alignment horizontal="center"/>
    </xf>
    <xf numFmtId="181" fontId="3" fillId="0" borderId="5" xfId="0" applyNumberFormat="1" applyFont="1" applyBorder="1"/>
    <xf numFmtId="181" fontId="3" fillId="0" borderId="5" xfId="0" applyNumberFormat="1" applyFont="1" applyBorder="1" applyAlignment="1">
      <alignment vertical="center"/>
    </xf>
    <xf numFmtId="181" fontId="10" fillId="0" borderId="5" xfId="0" applyNumberFormat="1" applyFont="1" applyBorder="1"/>
    <xf numFmtId="0" fontId="3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Border="1"/>
    <xf numFmtId="4" fontId="33" fillId="0" borderId="0" xfId="0" applyNumberFormat="1" applyFont="1" applyFill="1" applyBorder="1"/>
    <xf numFmtId="4" fontId="3" fillId="0" borderId="0" xfId="1" applyNumberFormat="1" applyFont="1" applyFill="1" applyBorder="1" applyAlignment="1"/>
    <xf numFmtId="4" fontId="3" fillId="0" borderId="4" xfId="1" applyNumberFormat="1" applyFont="1" applyBorder="1" applyAlignment="1" applyProtection="1">
      <alignment horizontal="right"/>
      <protection hidden="1"/>
    </xf>
    <xf numFmtId="4" fontId="3" fillId="0" borderId="8" xfId="1" applyNumberFormat="1" applyFont="1" applyBorder="1" applyAlignment="1" applyProtection="1">
      <alignment horizontal="right"/>
      <protection hidden="1"/>
    </xf>
    <xf numFmtId="4" fontId="3" fillId="0" borderId="5" xfId="1" applyNumberFormat="1" applyFont="1" applyBorder="1" applyAlignment="1">
      <alignment horizontal="center"/>
    </xf>
    <xf numFmtId="181" fontId="10" fillId="0" borderId="5" xfId="0" applyNumberFormat="1" applyFont="1" applyBorder="1" applyAlignment="1">
      <alignment horizontal="center"/>
    </xf>
    <xf numFmtId="176" fontId="8" fillId="0" borderId="0" xfId="0" applyNumberFormat="1" applyFont="1"/>
    <xf numFmtId="0" fontId="4" fillId="0" borderId="0" xfId="0" applyFont="1"/>
    <xf numFmtId="181" fontId="34" fillId="0" borderId="0" xfId="1" applyNumberFormat="1" applyFont="1"/>
    <xf numFmtId="181" fontId="34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81" fontId="34" fillId="0" borderId="5" xfId="0" applyNumberFormat="1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181" fontId="34" fillId="0" borderId="5" xfId="1" applyNumberFormat="1" applyFont="1" applyBorder="1" applyAlignment="1">
      <alignment horizontal="center" vertical="center"/>
    </xf>
    <xf numFmtId="0" fontId="0" fillId="0" borderId="6" xfId="0" applyBorder="1"/>
    <xf numFmtId="0" fontId="35" fillId="0" borderId="0" xfId="0" applyFont="1" applyAlignment="1">
      <alignment vertical="center"/>
    </xf>
    <xf numFmtId="181" fontId="34" fillId="0" borderId="0" xfId="1" applyNumberFormat="1" applyFont="1" applyBorder="1"/>
    <xf numFmtId="0" fontId="34" fillId="0" borderId="11" xfId="0" applyFont="1" applyBorder="1" applyAlignment="1">
      <alignment horizontal="center" vertical="distributed"/>
    </xf>
    <xf numFmtId="0" fontId="34" fillId="0" borderId="14" xfId="0" applyFont="1" applyBorder="1" applyAlignment="1">
      <alignment horizontal="center" vertical="distributed"/>
    </xf>
    <xf numFmtId="181" fontId="3" fillId="0" borderId="8" xfId="1" applyNumberFormat="1" applyFont="1" applyBorder="1"/>
    <xf numFmtId="0" fontId="2" fillId="0" borderId="8" xfId="0" applyFont="1" applyBorder="1"/>
    <xf numFmtId="0" fontId="34" fillId="0" borderId="14" xfId="0" applyFont="1" applyBorder="1" applyAlignment="1">
      <alignment vertical="center"/>
    </xf>
    <xf numFmtId="181" fontId="3" fillId="0" borderId="8" xfId="0" applyNumberFormat="1" applyFont="1" applyBorder="1"/>
    <xf numFmtId="0" fontId="0" fillId="0" borderId="9" xfId="0" applyFont="1" applyBorder="1" applyAlignment="1">
      <alignment horizontal="center"/>
    </xf>
    <xf numFmtId="0" fontId="34" fillId="0" borderId="7" xfId="0" applyFont="1" applyBorder="1" applyAlignment="1">
      <alignment horizontal="left" vertical="center"/>
    </xf>
    <xf numFmtId="4" fontId="36" fillId="0" borderId="9" xfId="0" applyNumberFormat="1" applyFont="1" applyBorder="1"/>
    <xf numFmtId="181" fontId="8" fillId="0" borderId="9" xfId="0" applyNumberFormat="1" applyFont="1" applyBorder="1"/>
    <xf numFmtId="0" fontId="0" fillId="0" borderId="4" xfId="0" applyFont="1" applyBorder="1" applyAlignment="1">
      <alignment horizontal="center"/>
    </xf>
    <xf numFmtId="0" fontId="34" fillId="0" borderId="16" xfId="0" applyFont="1" applyBorder="1" applyAlignment="1">
      <alignment horizontal="left" vertical="center"/>
    </xf>
    <xf numFmtId="4" fontId="36" fillId="0" borderId="4" xfId="0" applyNumberFormat="1" applyFont="1" applyBorder="1"/>
    <xf numFmtId="181" fontId="8" fillId="0" borderId="4" xfId="0" applyNumberFormat="1" applyFont="1" applyBorder="1"/>
    <xf numFmtId="0" fontId="2" fillId="0" borderId="9" xfId="0" applyFont="1" applyBorder="1"/>
    <xf numFmtId="0" fontId="34" fillId="0" borderId="6" xfId="0" applyFont="1" applyBorder="1" applyAlignment="1">
      <alignment vertical="center"/>
    </xf>
    <xf numFmtId="181" fontId="3" fillId="0" borderId="0" xfId="0" applyNumberFormat="1" applyFont="1" applyBorder="1"/>
    <xf numFmtId="181" fontId="3" fillId="0" borderId="7" xfId="0" applyNumberFormat="1" applyFont="1" applyBorder="1"/>
    <xf numFmtId="181" fontId="3" fillId="0" borderId="9" xfId="0" applyNumberFormat="1" applyFont="1" applyBorder="1"/>
    <xf numFmtId="0" fontId="0" fillId="0" borderId="9" xfId="0" applyBorder="1" applyAlignment="1">
      <alignment horizontal="center"/>
    </xf>
    <xf numFmtId="0" fontId="34" fillId="0" borderId="6" xfId="0" applyFont="1" applyBorder="1" applyAlignment="1">
      <alignment horizontal="left" vertical="center"/>
    </xf>
    <xf numFmtId="181" fontId="8" fillId="0" borderId="9" xfId="1" applyNumberFormat="1" applyFont="1" applyFill="1" applyBorder="1" applyAlignment="1">
      <alignment horizontal="right"/>
    </xf>
    <xf numFmtId="181" fontId="8" fillId="0" borderId="0" xfId="1" applyNumberFormat="1" applyFont="1" applyFill="1" applyBorder="1" applyAlignment="1">
      <alignment horizontal="right"/>
    </xf>
    <xf numFmtId="181" fontId="8" fillId="0" borderId="9" xfId="0" applyNumberFormat="1" applyFont="1" applyBorder="1" applyAlignment="1">
      <alignment horizontal="right"/>
    </xf>
    <xf numFmtId="181" fontId="8" fillId="0" borderId="7" xfId="0" applyNumberFormat="1" applyFont="1" applyBorder="1" applyAlignment="1">
      <alignment horizontal="right"/>
    </xf>
    <xf numFmtId="181" fontId="8" fillId="0" borderId="0" xfId="0" applyNumberFormat="1" applyFont="1" applyAlignment="1">
      <alignment horizontal="right"/>
    </xf>
    <xf numFmtId="4" fontId="8" fillId="0" borderId="9" xfId="0" applyNumberFormat="1" applyFont="1" applyBorder="1"/>
    <xf numFmtId="4" fontId="8" fillId="0" borderId="7" xfId="0" applyNumberFormat="1" applyFont="1" applyBorder="1"/>
    <xf numFmtId="181" fontId="8" fillId="0" borderId="0" xfId="0" applyNumberFormat="1" applyFont="1"/>
    <xf numFmtId="0" fontId="0" fillId="0" borderId="4" xfId="0" applyBorder="1"/>
    <xf numFmtId="0" fontId="34" fillId="0" borderId="10" xfId="0" applyFont="1" applyBorder="1" applyAlignment="1">
      <alignment horizontal="left" vertical="center"/>
    </xf>
    <xf numFmtId="181" fontId="8" fillId="0" borderId="4" xfId="1" applyNumberFormat="1" applyFont="1" applyBorder="1"/>
    <xf numFmtId="181" fontId="8" fillId="0" borderId="15" xfId="0" applyNumberFormat="1" applyFont="1" applyBorder="1"/>
    <xf numFmtId="176" fontId="8" fillId="0" borderId="4" xfId="0" applyNumberFormat="1" applyFont="1" applyBorder="1"/>
    <xf numFmtId="0" fontId="34" fillId="0" borderId="11" xfId="0" applyFont="1" applyBorder="1" applyAlignment="1">
      <alignment vertical="center"/>
    </xf>
    <xf numFmtId="181" fontId="3" fillId="0" borderId="14" xfId="0" applyNumberFormat="1" applyFont="1" applyBorder="1"/>
    <xf numFmtId="181" fontId="8" fillId="0" borderId="7" xfId="0" applyNumberFormat="1" applyFont="1" applyBorder="1"/>
    <xf numFmtId="181" fontId="8" fillId="0" borderId="6" xfId="0" applyNumberFormat="1" applyFont="1" applyBorder="1"/>
    <xf numFmtId="4" fontId="36" fillId="0" borderId="0" xfId="0" applyNumberFormat="1" applyFont="1"/>
    <xf numFmtId="181" fontId="8" fillId="0" borderId="4" xfId="0" applyNumberFormat="1" applyFont="1" applyBorder="1" applyAlignment="1">
      <alignment horizontal="right"/>
    </xf>
    <xf numFmtId="181" fontId="3" fillId="0" borderId="11" xfId="1" applyNumberFormat="1" applyFont="1" applyBorder="1"/>
    <xf numFmtId="0" fontId="0" fillId="0" borderId="4" xfId="0" applyBorder="1" applyAlignment="1">
      <alignment horizontal="center"/>
    </xf>
    <xf numFmtId="181" fontId="8" fillId="0" borderId="10" xfId="1" applyNumberFormat="1" applyFont="1" applyFill="1" applyBorder="1" applyAlignment="1">
      <alignment horizontal="right"/>
    </xf>
    <xf numFmtId="181" fontId="8" fillId="0" borderId="4" xfId="1" applyNumberFormat="1" applyFont="1" applyFill="1" applyBorder="1" applyAlignment="1">
      <alignment horizontal="right"/>
    </xf>
    <xf numFmtId="181" fontId="3" fillId="0" borderId="6" xfId="1" applyNumberFormat="1" applyFont="1" applyBorder="1"/>
    <xf numFmtId="181" fontId="8" fillId="0" borderId="6" xfId="1" applyNumberFormat="1" applyFont="1" applyFill="1" applyBorder="1" applyAlignment="1">
      <alignment horizontal="right"/>
    </xf>
    <xf numFmtId="0" fontId="37" fillId="0" borderId="0" xfId="0" applyFont="1"/>
    <xf numFmtId="176" fontId="8" fillId="0" borderId="4" xfId="1" applyFont="1" applyBorder="1"/>
    <xf numFmtId="181" fontId="8" fillId="0" borderId="10" xfId="1" applyNumberFormat="1" applyFont="1" applyBorder="1"/>
    <xf numFmtId="0" fontId="2" fillId="0" borderId="11" xfId="0" applyFont="1" applyBorder="1"/>
    <xf numFmtId="0" fontId="34" fillId="0" borderId="8" xfId="0" applyFont="1" applyBorder="1" applyAlignment="1">
      <alignment vertical="center"/>
    </xf>
    <xf numFmtId="0" fontId="0" fillId="0" borderId="6" xfId="0" applyBorder="1" applyAlignment="1">
      <alignment horizontal="center"/>
    </xf>
    <xf numFmtId="0" fontId="34" fillId="0" borderId="9" xfId="0" applyFont="1" applyBorder="1" applyAlignment="1">
      <alignment horizontal="left" vertical="center"/>
    </xf>
    <xf numFmtId="181" fontId="8" fillId="0" borderId="6" xfId="0" applyNumberFormat="1" applyFont="1" applyBorder="1" applyAlignment="1">
      <alignment horizontal="right"/>
    </xf>
    <xf numFmtId="0" fontId="0" fillId="0" borderId="10" xfId="0" applyBorder="1" applyAlignment="1">
      <alignment horizontal="center"/>
    </xf>
    <xf numFmtId="0" fontId="34" fillId="0" borderId="4" xfId="0" applyFont="1" applyBorder="1" applyAlignment="1">
      <alignment horizontal="left" vertical="center"/>
    </xf>
    <xf numFmtId="181" fontId="8" fillId="0" borderId="10" xfId="0" applyNumberFormat="1" applyFont="1" applyBorder="1" applyAlignment="1">
      <alignment horizontal="right"/>
    </xf>
    <xf numFmtId="176" fontId="3" fillId="0" borderId="11" xfId="1" applyFont="1" applyBorder="1"/>
    <xf numFmtId="0" fontId="0" fillId="0" borderId="9" xfId="0" applyFont="1" applyBorder="1"/>
    <xf numFmtId="176" fontId="8" fillId="0" borderId="6" xfId="1" applyFont="1" applyBorder="1"/>
    <xf numFmtId="176" fontId="8" fillId="0" borderId="9" xfId="1" applyFont="1" applyBorder="1"/>
    <xf numFmtId="176" fontId="8" fillId="0" borderId="0" xfId="1" applyFont="1"/>
    <xf numFmtId="176" fontId="8" fillId="0" borderId="6" xfId="1" applyFont="1" applyFill="1" applyBorder="1" applyAlignment="1">
      <alignment horizontal="right"/>
    </xf>
    <xf numFmtId="176" fontId="8" fillId="0" borderId="9" xfId="1" applyFont="1" applyBorder="1" applyAlignment="1">
      <alignment horizontal="right"/>
    </xf>
    <xf numFmtId="176" fontId="8" fillId="0" borderId="0" xfId="1" applyFont="1" applyBorder="1"/>
    <xf numFmtId="176" fontId="8" fillId="0" borderId="10" xfId="1" applyFont="1" applyFill="1" applyBorder="1" applyAlignment="1">
      <alignment horizontal="right"/>
    </xf>
    <xf numFmtId="176" fontId="8" fillId="0" borderId="4" xfId="1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181" fontId="34" fillId="0" borderId="7" xfId="0" applyNumberFormat="1" applyFont="1" applyBorder="1"/>
    <xf numFmtId="0" fontId="15" fillId="0" borderId="0" xfId="0" applyFont="1" applyFill="1" applyBorder="1" applyAlignment="1">
      <alignment horizontal="right"/>
    </xf>
    <xf numFmtId="181" fontId="8" fillId="0" borderId="16" xfId="0" applyNumberFormat="1" applyFont="1" applyBorder="1"/>
    <xf numFmtId="0" fontId="0" fillId="0" borderId="0" xfId="0" applyFill="1" applyBorder="1"/>
    <xf numFmtId="176" fontId="3" fillId="0" borderId="8" xfId="1" applyFont="1" applyBorder="1"/>
    <xf numFmtId="181" fontId="8" fillId="0" borderId="9" xfId="0" applyNumberFormat="1" applyFont="1" applyFill="1" applyBorder="1" applyAlignment="1">
      <alignment horizontal="right"/>
    </xf>
    <xf numFmtId="0" fontId="0" fillId="0" borderId="4" xfId="0" applyFont="1" applyBorder="1"/>
    <xf numFmtId="0" fontId="2" fillId="0" borderId="6" xfId="0" applyFont="1" applyBorder="1"/>
    <xf numFmtId="181" fontId="3" fillId="0" borderId="13" xfId="0" applyNumberFormat="1" applyFont="1" applyBorder="1"/>
    <xf numFmtId="181" fontId="8" fillId="0" borderId="0" xfId="0" applyNumberFormat="1" applyFont="1" applyFill="1" applyBorder="1" applyAlignment="1">
      <alignment horizontal="right"/>
    </xf>
    <xf numFmtId="181" fontId="8" fillId="0" borderId="0" xfId="0" applyNumberFormat="1" applyFont="1" applyBorder="1"/>
    <xf numFmtId="176" fontId="8" fillId="0" borderId="15" xfId="1" applyFont="1" applyFill="1" applyBorder="1"/>
    <xf numFmtId="176" fontId="8" fillId="0" borderId="15" xfId="1" applyFont="1" applyBorder="1"/>
    <xf numFmtId="0" fontId="2" fillId="0" borderId="24" xfId="0" applyFont="1" applyBorder="1"/>
    <xf numFmtId="0" fontId="7" fillId="0" borderId="11" xfId="0" applyFont="1" applyBorder="1" applyAlignment="1">
      <alignment horizontal="left"/>
    </xf>
    <xf numFmtId="181" fontId="8" fillId="0" borderId="10" xfId="0" applyNumberFormat="1" applyFont="1" applyBorder="1"/>
    <xf numFmtId="0" fontId="0" fillId="0" borderId="9" xfId="0" applyBorder="1"/>
    <xf numFmtId="0" fontId="38" fillId="0" borderId="11" xfId="0" applyFont="1" applyFill="1" applyBorder="1" applyAlignment="1">
      <alignment horizontal="center" vertical="center"/>
    </xf>
    <xf numFmtId="0" fontId="38" fillId="0" borderId="14" xfId="0" applyFont="1" applyFill="1" applyBorder="1" applyAlignment="1">
      <alignment horizontal="center" vertical="center"/>
    </xf>
    <xf numFmtId="181" fontId="3" fillId="0" borderId="11" xfId="1" applyNumberFormat="1" applyFont="1" applyFill="1" applyBorder="1" applyAlignment="1">
      <alignment horizontal="right"/>
    </xf>
    <xf numFmtId="181" fontId="3" fillId="0" borderId="8" xfId="1" applyNumberFormat="1" applyFont="1" applyFill="1" applyBorder="1" applyAlignment="1">
      <alignment horizontal="right"/>
    </xf>
    <xf numFmtId="0" fontId="38" fillId="0" borderId="10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176" fontId="0" fillId="0" borderId="5" xfId="1" applyBorder="1" applyAlignment="1">
      <alignment horizontal="right"/>
    </xf>
    <xf numFmtId="0" fontId="34" fillId="4" borderId="10" xfId="0" applyFont="1" applyFill="1" applyBorder="1" applyAlignment="1">
      <alignment horizontal="center" vertical="center"/>
    </xf>
    <xf numFmtId="0" fontId="34" fillId="4" borderId="16" xfId="0" applyFont="1" applyFill="1" applyBorder="1" applyAlignment="1">
      <alignment horizontal="center" vertical="center"/>
    </xf>
    <xf numFmtId="176" fontId="3" fillId="8" borderId="10" xfId="1" applyFont="1" applyFill="1" applyBorder="1"/>
    <xf numFmtId="0" fontId="34" fillId="0" borderId="1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176" fontId="3" fillId="0" borderId="1" xfId="1" applyFont="1" applyBorder="1"/>
    <xf numFmtId="4" fontId="8" fillId="0" borderId="4" xfId="0" applyNumberFormat="1" applyFont="1" applyBorder="1"/>
    <xf numFmtId="181" fontId="3" fillId="0" borderId="14" xfId="1" applyNumberFormat="1" applyFont="1" applyFill="1" applyBorder="1" applyAlignment="1">
      <alignment horizontal="right"/>
    </xf>
    <xf numFmtId="176" fontId="3" fillId="8" borderId="5" xfId="1" applyFont="1" applyFill="1" applyBorder="1"/>
    <xf numFmtId="0" fontId="0" fillId="0" borderId="8" xfId="0" applyBorder="1"/>
    <xf numFmtId="0" fontId="34" fillId="0" borderId="8" xfId="0" applyFont="1" applyBorder="1" applyAlignment="1">
      <alignment horizontal="left" vertical="center"/>
    </xf>
    <xf numFmtId="181" fontId="3" fillId="0" borderId="11" xfId="0" applyNumberFormat="1" applyFont="1" applyBorder="1"/>
    <xf numFmtId="181" fontId="3" fillId="0" borderId="6" xfId="1" applyNumberFormat="1" applyFont="1" applyFill="1" applyBorder="1" applyAlignment="1">
      <alignment horizontal="right"/>
    </xf>
    <xf numFmtId="176" fontId="8" fillId="0" borderId="10" xfId="1" applyFont="1" applyBorder="1"/>
    <xf numFmtId="0" fontId="3" fillId="0" borderId="0" xfId="0" applyFont="1" applyAlignment="1"/>
    <xf numFmtId="0" fontId="8" fillId="0" borderId="0" xfId="0" applyFont="1" applyAlignment="1"/>
    <xf numFmtId="181" fontId="34" fillId="0" borderId="14" xfId="0" applyNumberFormat="1" applyFont="1" applyBorder="1"/>
    <xf numFmtId="0" fontId="2" fillId="0" borderId="21" xfId="0" applyFont="1" applyBorder="1" applyAlignment="1">
      <alignment horizontal="center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181" fontId="3" fillId="3" borderId="5" xfId="0" applyNumberFormat="1" applyFont="1" applyFill="1" applyBorder="1"/>
    <xf numFmtId="0" fontId="3" fillId="0" borderId="29" xfId="0" applyFont="1" applyBorder="1" applyAlignment="1">
      <alignment vertical="center" wrapText="1"/>
    </xf>
    <xf numFmtId="0" fontId="3" fillId="0" borderId="30" xfId="0" applyFont="1" applyBorder="1"/>
    <xf numFmtId="181" fontId="3" fillId="0" borderId="5" xfId="0" applyNumberFormat="1" applyFont="1" applyBorder="1" applyAlignment="1">
      <alignment horizontal="right"/>
    </xf>
    <xf numFmtId="49" fontId="3" fillId="0" borderId="30" xfId="49" applyNumberFormat="1" applyFont="1" applyBorder="1" applyAlignment="1">
      <alignment wrapText="1"/>
    </xf>
    <xf numFmtId="0" fontId="3" fillId="0" borderId="31" xfId="0" applyFont="1" applyBorder="1" applyAlignment="1">
      <alignment vertical="center" wrapText="1"/>
    </xf>
    <xf numFmtId="176" fontId="0" fillId="0" borderId="5" xfId="0" applyNumberFormat="1" applyFill="1" applyBorder="1" applyAlignment="1"/>
    <xf numFmtId="181" fontId="3" fillId="0" borderId="5" xfId="0" applyNumberFormat="1" applyFont="1" applyBorder="1" applyAlignment="1" applyProtection="1">
      <alignment vertical="center"/>
      <protection locked="0"/>
    </xf>
    <xf numFmtId="0" fontId="3" fillId="0" borderId="30" xfId="0" applyFont="1" applyBorder="1" applyAlignment="1">
      <alignment vertical="distributed" wrapText="1"/>
    </xf>
    <xf numFmtId="0" fontId="3" fillId="0" borderId="30" xfId="0" applyFont="1" applyBorder="1" applyAlignment="1">
      <alignment horizontal="left"/>
    </xf>
    <xf numFmtId="49" fontId="3" fillId="0" borderId="6" xfId="49" applyNumberFormat="1" applyFont="1" applyBorder="1" applyAlignment="1">
      <alignment wrapText="1"/>
    </xf>
    <xf numFmtId="0" fontId="3" fillId="0" borderId="32" xfId="0" applyFont="1" applyBorder="1" applyAlignment="1">
      <alignment vertical="center" wrapText="1"/>
    </xf>
    <xf numFmtId="181" fontId="3" fillId="0" borderId="8" xfId="0" applyNumberFormat="1" applyFont="1" applyBorder="1" applyAlignment="1">
      <alignment horizontal="right"/>
    </xf>
    <xf numFmtId="4" fontId="3" fillId="0" borderId="8" xfId="0" applyNumberFormat="1" applyFont="1" applyBorder="1"/>
    <xf numFmtId="181" fontId="3" fillId="3" borderId="8" xfId="0" applyNumberFormat="1" applyFont="1" applyFill="1" applyBorder="1"/>
    <xf numFmtId="0" fontId="3" fillId="0" borderId="1" xfId="0" applyFont="1" applyBorder="1"/>
    <xf numFmtId="181" fontId="3" fillId="0" borderId="4" xfId="0" applyNumberFormat="1" applyFont="1" applyBorder="1"/>
    <xf numFmtId="181" fontId="3" fillId="3" borderId="4" xfId="0" applyNumberFormat="1" applyFont="1" applyFill="1" applyBorder="1"/>
    <xf numFmtId="0" fontId="3" fillId="0" borderId="20" xfId="0" applyFont="1" applyBorder="1" applyAlignment="1">
      <alignment horizontal="left"/>
    </xf>
    <xf numFmtId="181" fontId="3" fillId="0" borderId="33" xfId="0" applyNumberFormat="1" applyFont="1" applyBorder="1"/>
    <xf numFmtId="181" fontId="3" fillId="3" borderId="33" xfId="0" applyNumberFormat="1" applyFont="1" applyFill="1" applyBorder="1"/>
    <xf numFmtId="181" fontId="3" fillId="0" borderId="34" xfId="0" applyNumberFormat="1" applyFont="1" applyBorder="1"/>
    <xf numFmtId="181" fontId="3" fillId="0" borderId="35" xfId="0" applyNumberFormat="1" applyFont="1" applyBorder="1"/>
    <xf numFmtId="181" fontId="3" fillId="3" borderId="35" xfId="0" applyNumberFormat="1" applyFont="1" applyFill="1" applyBorder="1"/>
    <xf numFmtId="181" fontId="3" fillId="3" borderId="36" xfId="0" applyNumberFormat="1" applyFont="1" applyFill="1" applyBorder="1"/>
    <xf numFmtId="181" fontId="3" fillId="3" borderId="37" xfId="0" applyNumberFormat="1" applyFont="1" applyFill="1" applyBorder="1"/>
    <xf numFmtId="181" fontId="3" fillId="9" borderId="6" xfId="0" applyNumberFormat="1" applyFont="1" applyFill="1" applyBorder="1"/>
    <xf numFmtId="181" fontId="3" fillId="9" borderId="9" xfId="0" applyNumberFormat="1" applyFont="1" applyFill="1" applyBorder="1"/>
    <xf numFmtId="181" fontId="10" fillId="3" borderId="9" xfId="0" applyNumberFormat="1" applyFont="1" applyFill="1" applyBorder="1"/>
    <xf numFmtId="181" fontId="3" fillId="3" borderId="9" xfId="0" applyNumberFormat="1" applyFont="1" applyFill="1" applyBorder="1"/>
    <xf numFmtId="181" fontId="3" fillId="10" borderId="7" xfId="0" applyNumberFormat="1" applyFont="1" applyFill="1" applyBorder="1"/>
    <xf numFmtId="0" fontId="3" fillId="0" borderId="38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81" fontId="3" fillId="0" borderId="5" xfId="0" applyNumberFormat="1" applyFont="1" applyBorder="1" applyAlignment="1">
      <alignment horizontal="center"/>
    </xf>
    <xf numFmtId="182" fontId="12" fillId="0" borderId="39" xfId="0" applyNumberFormat="1" applyFont="1" applyBorder="1" applyAlignment="1">
      <alignment horizontal="right"/>
    </xf>
    <xf numFmtId="4" fontId="0" fillId="0" borderId="0" xfId="0" applyNumberFormat="1" applyFont="1"/>
    <xf numFmtId="181" fontId="12" fillId="0" borderId="0" xfId="0" applyNumberFormat="1" applyFont="1" applyAlignment="1">
      <alignment horizontal="right"/>
    </xf>
    <xf numFmtId="181" fontId="3" fillId="3" borderId="5" xfId="0" applyNumberFormat="1" applyFont="1" applyFill="1" applyBorder="1" applyAlignment="1">
      <alignment horizontal="center"/>
    </xf>
    <xf numFmtId="0" fontId="3" fillId="0" borderId="40" xfId="0" applyFont="1" applyBorder="1" applyAlignment="1">
      <alignment horizontal="center" vertical="center"/>
    </xf>
    <xf numFmtId="4" fontId="3" fillId="0" borderId="23" xfId="0" applyNumberFormat="1" applyFont="1" applyBorder="1" applyAlignment="1">
      <alignment horizontal="center" vertical="center"/>
    </xf>
    <xf numFmtId="0" fontId="3" fillId="0" borderId="30" xfId="49" applyFont="1" applyBorder="1" applyAlignment="1">
      <alignment horizontal="center" vertical="distributed" wrapText="1"/>
    </xf>
    <xf numFmtId="0" fontId="3" fillId="0" borderId="38" xfId="0" applyFont="1" applyBorder="1"/>
    <xf numFmtId="182" fontId="3" fillId="0" borderId="8" xfId="0" applyNumberFormat="1" applyFont="1" applyBorder="1" applyAlignment="1">
      <alignment horizontal="right"/>
    </xf>
    <xf numFmtId="4" fontId="3" fillId="0" borderId="8" xfId="0" applyNumberFormat="1" applyFont="1" applyBorder="1" applyAlignment="1" applyProtection="1">
      <alignment vertical="center"/>
      <protection locked="0"/>
    </xf>
    <xf numFmtId="4" fontId="3" fillId="0" borderId="14" xfId="0" applyNumberFormat="1" applyFont="1" applyBorder="1"/>
    <xf numFmtId="182" fontId="3" fillId="0" borderId="9" xfId="0" applyNumberFormat="1" applyFont="1" applyBorder="1" applyAlignment="1">
      <alignment horizontal="right"/>
    </xf>
    <xf numFmtId="4" fontId="3" fillId="0" borderId="9" xfId="0" applyNumberFormat="1" applyFont="1" applyBorder="1" applyAlignment="1" applyProtection="1">
      <alignment vertical="center"/>
      <protection locked="0"/>
    </xf>
    <xf numFmtId="4" fontId="3" fillId="0" borderId="9" xfId="0" applyNumberFormat="1" applyFont="1" applyBorder="1"/>
    <xf numFmtId="4" fontId="3" fillId="0" borderId="7" xfId="0" applyNumberFormat="1" applyFont="1" applyBorder="1"/>
    <xf numFmtId="0" fontId="3" fillId="0" borderId="19" xfId="0" applyFont="1" applyBorder="1"/>
    <xf numFmtId="181" fontId="3" fillId="0" borderId="4" xfId="0" applyNumberFormat="1" applyFont="1" applyFill="1" applyBorder="1" applyAlignment="1" applyProtection="1">
      <alignment vertical="center"/>
      <protection locked="0"/>
    </xf>
    <xf numFmtId="4" fontId="3" fillId="0" borderId="4" xfId="0" applyNumberFormat="1" applyFont="1" applyFill="1" applyBorder="1"/>
    <xf numFmtId="4" fontId="3" fillId="0" borderId="4" xfId="0" applyNumberFormat="1" applyFont="1" applyBorder="1"/>
    <xf numFmtId="4" fontId="3" fillId="0" borderId="16" xfId="0" applyNumberFormat="1" applyFont="1" applyBorder="1"/>
    <xf numFmtId="181" fontId="3" fillId="0" borderId="8" xfId="0" applyNumberFormat="1" applyFont="1" applyBorder="1" applyAlignment="1" applyProtection="1">
      <alignment vertical="center"/>
      <protection locked="0"/>
    </xf>
    <xf numFmtId="182" fontId="3" fillId="0" borderId="4" xfId="0" applyNumberFormat="1" applyFont="1" applyBorder="1" applyAlignment="1">
      <alignment horizontal="right"/>
    </xf>
    <xf numFmtId="4" fontId="3" fillId="0" borderId="4" xfId="0" applyNumberFormat="1" applyFont="1" applyBorder="1" applyAlignment="1" applyProtection="1">
      <alignment vertical="center"/>
      <protection locked="0"/>
    </xf>
    <xf numFmtId="4" fontId="19" fillId="3" borderId="9" xfId="0" applyNumberFormat="1" applyFont="1" applyFill="1" applyBorder="1" applyAlignment="1">
      <alignment horizontal="right"/>
    </xf>
    <xf numFmtId="0" fontId="3" fillId="0" borderId="41" xfId="0" applyFont="1" applyFill="1" applyBorder="1" applyAlignment="1">
      <alignment horizontal="left"/>
    </xf>
    <xf numFmtId="4" fontId="11" fillId="0" borderId="5" xfId="0" applyNumberFormat="1" applyFont="1" applyFill="1" applyBorder="1"/>
    <xf numFmtId="4" fontId="19" fillId="11" borderId="5" xfId="0" applyNumberFormat="1" applyFont="1" applyFill="1" applyBorder="1" applyAlignment="1">
      <alignment horizontal="right"/>
    </xf>
    <xf numFmtId="181" fontId="3" fillId="0" borderId="9" xfId="0" applyNumberFormat="1" applyFont="1" applyBorder="1" applyAlignment="1" applyProtection="1">
      <alignment vertical="center"/>
      <protection locked="0"/>
    </xf>
    <xf numFmtId="181" fontId="3" fillId="0" borderId="9" xfId="0" applyNumberFormat="1" applyFont="1" applyBorder="1" applyAlignment="1">
      <alignment horizontal="right"/>
    </xf>
    <xf numFmtId="181" fontId="3" fillId="3" borderId="5" xfId="0" applyNumberFormat="1" applyFont="1" applyFill="1" applyBorder="1" applyAlignment="1">
      <alignment horizontal="right"/>
    </xf>
    <xf numFmtId="181" fontId="3" fillId="9" borderId="5" xfId="0" applyNumberFormat="1" applyFont="1" applyFill="1" applyBorder="1"/>
    <xf numFmtId="181" fontId="3" fillId="12" borderId="5" xfId="0" applyNumberFormat="1" applyFont="1" applyFill="1" applyBorder="1"/>
    <xf numFmtId="181" fontId="3" fillId="0" borderId="5" xfId="0" applyNumberFormat="1" applyFont="1" applyFill="1" applyBorder="1"/>
    <xf numFmtId="0" fontId="3" fillId="0" borderId="38" xfId="0" applyFont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181" fontId="3" fillId="0" borderId="8" xfId="0" applyNumberFormat="1" applyFont="1" applyFill="1" applyBorder="1"/>
    <xf numFmtId="181" fontId="3" fillId="13" borderId="11" xfId="0" applyNumberFormat="1" applyFont="1" applyFill="1" applyBorder="1"/>
    <xf numFmtId="181" fontId="3" fillId="13" borderId="13" xfId="0" applyNumberFormat="1" applyFont="1" applyFill="1" applyBorder="1"/>
    <xf numFmtId="181" fontId="3" fillId="13" borderId="14" xfId="0" applyNumberFormat="1" applyFont="1" applyFill="1" applyBorder="1"/>
    <xf numFmtId="0" fontId="3" fillId="0" borderId="5" xfId="0" applyFont="1" applyBorder="1" applyAlignment="1">
      <alignment horizontal="left"/>
    </xf>
    <xf numFmtId="176" fontId="3" fillId="7" borderId="6" xfId="1" applyFont="1" applyFill="1" applyBorder="1" applyAlignment="1">
      <alignment horizontal="right"/>
    </xf>
    <xf numFmtId="176" fontId="3" fillId="7" borderId="0" xfId="1" applyFont="1" applyFill="1" applyBorder="1" applyAlignment="1">
      <alignment horizontal="right"/>
    </xf>
    <xf numFmtId="176" fontId="3" fillId="7" borderId="7" xfId="1" applyFont="1" applyFill="1" applyBorder="1" applyAlignment="1">
      <alignment horizontal="right"/>
    </xf>
    <xf numFmtId="181" fontId="0" fillId="0" borderId="0" xfId="0" applyNumberFormat="1" applyFont="1"/>
    <xf numFmtId="176" fontId="0" fillId="0" borderId="0" xfId="0" applyNumberFormat="1" applyFont="1"/>
    <xf numFmtId="4" fontId="6" fillId="0" borderId="0" xfId="0" applyNumberFormat="1" applyFont="1"/>
  </cellXfs>
  <cellStyles count="52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  <cellStyle name="Normal 2" xfId="49"/>
    <cellStyle name="Normal 3" xfId="50"/>
    <cellStyle name="Normal 4" xfId="5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0F0F0"/>
      <rgbColor rgb="00CCFFFF"/>
      <rgbColor rgb="00660066"/>
      <rgbColor rgb="00FF66CC"/>
      <rgbColor rgb="000070C0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2E2E2"/>
      <rgbColor rgb="00FFFF99"/>
      <rgbColor rgb="00A9D18E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C55A11"/>
      <rgbColor rgb="00646464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202020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5459"/>
  <sheetViews>
    <sheetView showGridLines="0" tabSelected="1" workbookViewId="0">
      <selection activeCell="K21" sqref="K21"/>
    </sheetView>
  </sheetViews>
  <sheetFormatPr defaultColWidth="9" defaultRowHeight="15" customHeight="1" outlineLevelCol="5"/>
  <cols>
    <col min="1" max="1" width="63.1428571428571" style="5" customWidth="1"/>
    <col min="2" max="2" width="16.7142857142857" style="38" customWidth="1"/>
    <col min="3" max="3" width="17.1428571428571" style="38" customWidth="1"/>
    <col min="4" max="4" width="16" style="38" customWidth="1"/>
    <col min="5" max="5" width="18.7142857142857" style="38" customWidth="1"/>
    <col min="6" max="6" width="16.8571428571429" style="38" customWidth="1"/>
    <col min="7" max="105" width="8.57142857142857" style="38" customWidth="1"/>
  </cols>
  <sheetData>
    <row r="1" ht="18.75" customHeight="1" spans="1:6">
      <c r="A1" s="408" t="s">
        <v>0</v>
      </c>
      <c r="B1" s="408"/>
      <c r="C1" s="408"/>
      <c r="D1" s="408"/>
      <c r="E1" s="408"/>
      <c r="F1" s="408"/>
    </row>
    <row r="2" ht="17.25" customHeight="1" spans="1:6">
      <c r="A2" s="409" t="s">
        <v>1</v>
      </c>
      <c r="B2" s="410"/>
      <c r="C2" s="410"/>
      <c r="D2" s="410"/>
      <c r="E2" s="410"/>
      <c r="F2" s="411"/>
    </row>
    <row r="3" ht="12.75" customHeight="1" spans="1:6">
      <c r="A3" s="412" t="s">
        <v>2</v>
      </c>
      <c r="B3" s="412"/>
      <c r="C3" s="412"/>
      <c r="D3" s="412"/>
      <c r="E3" s="412"/>
      <c r="F3" s="412"/>
    </row>
    <row r="4" ht="18" customHeight="1" spans="1:6">
      <c r="A4" s="413" t="s">
        <v>3</v>
      </c>
      <c r="B4" s="413" t="s">
        <v>4</v>
      </c>
      <c r="C4" s="413"/>
      <c r="D4" s="413" t="s">
        <v>5</v>
      </c>
      <c r="E4" s="413"/>
      <c r="F4" s="414" t="s">
        <v>6</v>
      </c>
    </row>
    <row r="5" ht="18" customHeight="1" spans="1:6">
      <c r="A5" s="413" t="s">
        <v>7</v>
      </c>
      <c r="B5" s="415" t="s">
        <v>8</v>
      </c>
      <c r="C5" s="416" t="s">
        <v>9</v>
      </c>
      <c r="D5" s="417" t="s">
        <v>10</v>
      </c>
      <c r="E5" s="418" t="s">
        <v>11</v>
      </c>
      <c r="F5" s="418" t="s">
        <v>12</v>
      </c>
    </row>
    <row r="6" customHeight="1" spans="1:6">
      <c r="A6" s="419" t="s">
        <v>13</v>
      </c>
      <c r="B6" s="420">
        <f>B7+B10+B13+B19+B23+B28</f>
        <v>10232223184</v>
      </c>
      <c r="C6" s="420">
        <f>C7+C10+C13+C19+C23+C28</f>
        <v>10295131286.04</v>
      </c>
      <c r="D6" s="420">
        <f>D7+D10+D13+D19+D23+D28</f>
        <v>1614737118.73</v>
      </c>
      <c r="E6" s="420">
        <f>E7+E10+E13+E19+E23+E28</f>
        <v>5251532809.72</v>
      </c>
      <c r="F6" s="420">
        <f>F7+F10+F13+F19+F23+F28</f>
        <v>5043598476.32</v>
      </c>
    </row>
    <row r="7" customHeight="1" spans="1:6">
      <c r="A7" s="421" t="s">
        <v>14</v>
      </c>
      <c r="B7" s="420">
        <f>SUM(B8:B9)</f>
        <v>5369280991</v>
      </c>
      <c r="C7" s="420">
        <f>SUM(C8:C9)</f>
        <v>5369280991</v>
      </c>
      <c r="D7" s="420">
        <f>SUM(D8:D9)</f>
        <v>845165916.02</v>
      </c>
      <c r="E7" s="420">
        <f>SUM(E8:E9)</f>
        <v>2827648495.09</v>
      </c>
      <c r="F7" s="420">
        <f>SUM(F8:F9)</f>
        <v>2541632495.91</v>
      </c>
    </row>
    <row r="8" customHeight="1" spans="1:6">
      <c r="A8" s="422" t="s">
        <v>15</v>
      </c>
      <c r="B8" s="423">
        <v>4800108198</v>
      </c>
      <c r="C8" s="423">
        <v>4800108198</v>
      </c>
      <c r="D8" s="119">
        <v>801603315.51</v>
      </c>
      <c r="E8" s="119">
        <v>2615969274.11</v>
      </c>
      <c r="F8" s="420">
        <f>C8-E8</f>
        <v>2184138923.89</v>
      </c>
    </row>
    <row r="9" customHeight="1" spans="1:6">
      <c r="A9" s="422" t="s">
        <v>16</v>
      </c>
      <c r="B9" s="423">
        <v>569172793</v>
      </c>
      <c r="C9" s="423">
        <v>569172793</v>
      </c>
      <c r="D9" s="273">
        <v>43562600.51</v>
      </c>
      <c r="E9" s="273">
        <v>211679220.98</v>
      </c>
      <c r="F9" s="420">
        <f>C9-E9</f>
        <v>357493572.02</v>
      </c>
    </row>
    <row r="10" customHeight="1" spans="1:6">
      <c r="A10" s="422" t="s">
        <v>17</v>
      </c>
      <c r="B10" s="273">
        <f>SUM(B11:B12)</f>
        <v>424433434</v>
      </c>
      <c r="C10" s="273">
        <f>SUM(C11:C12)</f>
        <v>425233659</v>
      </c>
      <c r="D10" s="273">
        <f>SUM(D11:D12)</f>
        <v>70539051.18</v>
      </c>
      <c r="E10" s="273">
        <f>SUM(E11:E12)</f>
        <v>192184214.58</v>
      </c>
      <c r="F10" s="420">
        <f>SUM(F11:F12)</f>
        <v>233049444.42</v>
      </c>
    </row>
    <row r="11" customHeight="1" spans="1:6">
      <c r="A11" s="422" t="s">
        <v>18</v>
      </c>
      <c r="B11" s="423">
        <v>304500200</v>
      </c>
      <c r="C11" s="423">
        <v>305300425</v>
      </c>
      <c r="D11" s="119">
        <v>43729159.12</v>
      </c>
      <c r="E11" s="119">
        <v>134898829.74</v>
      </c>
      <c r="F11" s="273">
        <f>C11-E11</f>
        <v>170401595.26</v>
      </c>
    </row>
    <row r="12" customHeight="1" spans="1:6">
      <c r="A12" s="424" t="s">
        <v>19</v>
      </c>
      <c r="B12" s="423">
        <v>119933234</v>
      </c>
      <c r="C12" s="423">
        <v>119933234</v>
      </c>
      <c r="D12" s="119">
        <v>26809892.06</v>
      </c>
      <c r="E12" s="119">
        <v>57285384.84</v>
      </c>
      <c r="F12" s="273">
        <f>C12-E12</f>
        <v>62647849.16</v>
      </c>
    </row>
    <row r="13" customHeight="1" spans="1:6">
      <c r="A13" s="422" t="s">
        <v>20</v>
      </c>
      <c r="B13" s="273">
        <f>B14+B15+B18</f>
        <v>1014348376</v>
      </c>
      <c r="C13" s="273">
        <f>C14+C15+C18</f>
        <v>1014384611.6</v>
      </c>
      <c r="D13" s="273">
        <f>D14+D15+D18</f>
        <v>117311192.53</v>
      </c>
      <c r="E13" s="273">
        <f>E14+E15+E18</f>
        <v>326251717.12</v>
      </c>
      <c r="F13" s="273">
        <f>F14+F15+F18</f>
        <v>688132894.48</v>
      </c>
    </row>
    <row r="14" customHeight="1" spans="1:6">
      <c r="A14" s="425" t="s">
        <v>21</v>
      </c>
      <c r="B14" s="426">
        <v>4542290</v>
      </c>
      <c r="C14" s="426">
        <v>4542290</v>
      </c>
      <c r="D14" s="119">
        <v>232940.25</v>
      </c>
      <c r="E14" s="119">
        <v>717581.66</v>
      </c>
      <c r="F14" s="420">
        <f>C14-E14</f>
        <v>3824708.34</v>
      </c>
    </row>
    <row r="15" customHeight="1" spans="1:6">
      <c r="A15" s="422" t="s">
        <v>22</v>
      </c>
      <c r="B15" s="427">
        <f>B16+B17</f>
        <v>982661086</v>
      </c>
      <c r="C15" s="427">
        <f>C16+C17</f>
        <v>982697321.6</v>
      </c>
      <c r="D15" s="427">
        <f>D16+D17</f>
        <v>117078252.28</v>
      </c>
      <c r="E15" s="427">
        <f>E16+E17</f>
        <v>325534135.46</v>
      </c>
      <c r="F15" s="420">
        <f>C15-E15</f>
        <v>657163186.14</v>
      </c>
    </row>
    <row r="16" customHeight="1" spans="1:6">
      <c r="A16" s="428" t="s">
        <v>23</v>
      </c>
      <c r="B16" s="423">
        <v>732661086</v>
      </c>
      <c r="C16" s="423">
        <v>732697321.6</v>
      </c>
      <c r="D16" s="427">
        <v>113795431.76</v>
      </c>
      <c r="E16" s="427">
        <v>322251208.98</v>
      </c>
      <c r="F16" s="420">
        <f>C16-E16</f>
        <v>410446112.62</v>
      </c>
    </row>
    <row r="17" customHeight="1" spans="1:6">
      <c r="A17" s="429" t="s">
        <v>24</v>
      </c>
      <c r="B17" s="423">
        <v>250000000</v>
      </c>
      <c r="C17" s="423">
        <v>250000000</v>
      </c>
      <c r="D17" s="423">
        <v>3282820.51999999</v>
      </c>
      <c r="E17" s="423">
        <v>3282926.48</v>
      </c>
      <c r="F17" s="420">
        <f>C17-E17</f>
        <v>246717073.52</v>
      </c>
    </row>
    <row r="18" customHeight="1" spans="1:6">
      <c r="A18" s="429" t="s">
        <v>25</v>
      </c>
      <c r="B18" s="423">
        <v>27145000</v>
      </c>
      <c r="C18" s="423">
        <v>27145000</v>
      </c>
      <c r="D18" s="423">
        <v>0</v>
      </c>
      <c r="E18" s="423">
        <v>0</v>
      </c>
      <c r="F18" s="420">
        <f>C18-E18</f>
        <v>27145000</v>
      </c>
    </row>
    <row r="19" customHeight="1" spans="1:6">
      <c r="A19" s="422" t="s">
        <v>26</v>
      </c>
      <c r="B19" s="273">
        <f>SUM(B20:B22)</f>
        <v>49901661</v>
      </c>
      <c r="C19" s="273">
        <f>SUM(C20:C22)</f>
        <v>49901661</v>
      </c>
      <c r="D19" s="273">
        <f>SUM(D20:D22)</f>
        <v>7724633.77</v>
      </c>
      <c r="E19" s="273">
        <f>SUM(E20:E22)</f>
        <v>21667270.21</v>
      </c>
      <c r="F19" s="273">
        <f>SUM(F20:F22)</f>
        <v>28234390.79</v>
      </c>
    </row>
    <row r="20" customHeight="1" spans="1:6">
      <c r="A20" s="422" t="s">
        <v>27</v>
      </c>
      <c r="B20" s="423">
        <v>1703661</v>
      </c>
      <c r="C20" s="423">
        <v>1703661</v>
      </c>
      <c r="D20" s="119">
        <v>161998.94</v>
      </c>
      <c r="E20" s="119">
        <v>355158</v>
      </c>
      <c r="F20" s="420">
        <f>C20-E20</f>
        <v>1348503</v>
      </c>
    </row>
    <row r="21" customHeight="1" spans="1:6">
      <c r="A21" s="430" t="s">
        <v>28</v>
      </c>
      <c r="B21" s="423">
        <v>188000</v>
      </c>
      <c r="C21" s="423">
        <v>188000</v>
      </c>
      <c r="D21" s="273">
        <v>0</v>
      </c>
      <c r="E21" s="273">
        <v>0</v>
      </c>
      <c r="F21" s="420">
        <f>C21-E21</f>
        <v>188000</v>
      </c>
    </row>
    <row r="22" customHeight="1" spans="1:6">
      <c r="A22" s="422" t="s">
        <v>29</v>
      </c>
      <c r="B22" s="423">
        <v>48010000</v>
      </c>
      <c r="C22" s="423">
        <v>48010000</v>
      </c>
      <c r="D22" s="119">
        <v>7562634.83</v>
      </c>
      <c r="E22" s="119">
        <v>21312112.21</v>
      </c>
      <c r="F22" s="420">
        <f>C22-E22</f>
        <v>26697887.79</v>
      </c>
    </row>
    <row r="23" customHeight="1" spans="1:6">
      <c r="A23" s="422" t="s">
        <v>30</v>
      </c>
      <c r="B23" s="273">
        <f>SUM(B24:B27)</f>
        <v>2972492616</v>
      </c>
      <c r="C23" s="273">
        <f>SUM(C24:C27)</f>
        <v>2989641818.66</v>
      </c>
      <c r="D23" s="273">
        <f>SUM(D24:D27)</f>
        <v>507247327.37</v>
      </c>
      <c r="E23" s="273">
        <f>SUM(E24:E27)</f>
        <v>1665810777.79</v>
      </c>
      <c r="F23" s="273">
        <f>SUM(F24:F27)</f>
        <v>1323831040.87</v>
      </c>
    </row>
    <row r="24" customHeight="1" spans="1:6">
      <c r="A24" s="425" t="s">
        <v>31</v>
      </c>
      <c r="B24" s="427">
        <v>698398091</v>
      </c>
      <c r="C24" s="427">
        <v>711941479.54</v>
      </c>
      <c r="D24" s="119">
        <v>132227359.62</v>
      </c>
      <c r="E24" s="119">
        <v>364230686.99</v>
      </c>
      <c r="F24" s="420">
        <f>C24-E24</f>
        <v>347710792.55</v>
      </c>
    </row>
    <row r="25" customHeight="1" spans="1:6">
      <c r="A25" s="425" t="s">
        <v>32</v>
      </c>
      <c r="B25" s="427">
        <v>1731039233</v>
      </c>
      <c r="C25" s="427">
        <v>1732369257.02</v>
      </c>
      <c r="D25" s="119">
        <v>283192867.83</v>
      </c>
      <c r="E25" s="119">
        <v>1020552027.57</v>
      </c>
      <c r="F25" s="420">
        <f>C25-E25</f>
        <v>711817229.45</v>
      </c>
    </row>
    <row r="26" customHeight="1" spans="1:6">
      <c r="A26" s="425" t="s">
        <v>33</v>
      </c>
      <c r="B26" s="423">
        <v>2394323</v>
      </c>
      <c r="C26" s="423">
        <v>4670113.1</v>
      </c>
      <c r="D26" s="119">
        <v>999721.66</v>
      </c>
      <c r="E26" s="119">
        <v>1301762.41</v>
      </c>
      <c r="F26" s="420">
        <f>C26-E26</f>
        <v>3368350.69</v>
      </c>
    </row>
    <row r="27" customHeight="1" spans="1:6">
      <c r="A27" s="425" t="s">
        <v>34</v>
      </c>
      <c r="B27" s="423">
        <v>540660969</v>
      </c>
      <c r="C27" s="423">
        <v>540660969</v>
      </c>
      <c r="D27" s="119">
        <v>90827378.26</v>
      </c>
      <c r="E27" s="119">
        <v>279726300.82</v>
      </c>
      <c r="F27" s="420">
        <f>C27-E27</f>
        <v>260934668.18</v>
      </c>
    </row>
    <row r="28" customHeight="1" spans="1:6">
      <c r="A28" s="422" t="s">
        <v>35</v>
      </c>
      <c r="B28" s="273">
        <f>SUM(B29:B32)</f>
        <v>401766106</v>
      </c>
      <c r="C28" s="273">
        <f>SUM(C29:C32)</f>
        <v>446688544.78</v>
      </c>
      <c r="D28" s="273">
        <f>SUM(D29:D32)</f>
        <v>66748997.86</v>
      </c>
      <c r="E28" s="273">
        <f>SUM(E29:E32)</f>
        <v>217970334.93</v>
      </c>
      <c r="F28" s="273">
        <f>SUM(F29:F32)</f>
        <v>228718209.85</v>
      </c>
    </row>
    <row r="29" customHeight="1" spans="1:6">
      <c r="A29" s="425" t="s">
        <v>36</v>
      </c>
      <c r="B29" s="423">
        <v>64955974</v>
      </c>
      <c r="C29" s="423">
        <v>65231380.25</v>
      </c>
      <c r="D29" s="119">
        <v>4180377.05</v>
      </c>
      <c r="E29" s="119">
        <v>12894400.28</v>
      </c>
      <c r="F29" s="420">
        <f>C29-E29</f>
        <v>52336979.97</v>
      </c>
    </row>
    <row r="30" customHeight="1" spans="1:6">
      <c r="A30" s="425" t="s">
        <v>37</v>
      </c>
      <c r="B30" s="423">
        <v>45746477</v>
      </c>
      <c r="C30" s="423">
        <v>45971138.2</v>
      </c>
      <c r="D30" s="119">
        <v>5322576.26</v>
      </c>
      <c r="E30" s="119">
        <v>27558847.99</v>
      </c>
      <c r="F30" s="420">
        <f>C30-E30</f>
        <v>18412290.21</v>
      </c>
    </row>
    <row r="31" customHeight="1" spans="1:6">
      <c r="A31" s="425" t="s">
        <v>38</v>
      </c>
      <c r="B31" s="273">
        <v>0</v>
      </c>
      <c r="C31" s="273">
        <v>0</v>
      </c>
      <c r="D31" s="273">
        <v>0</v>
      </c>
      <c r="E31" s="273">
        <v>0</v>
      </c>
      <c r="F31" s="273">
        <v>0</v>
      </c>
    </row>
    <row r="32" customHeight="1" spans="1:6">
      <c r="A32" s="431" t="s">
        <v>39</v>
      </c>
      <c r="B32" s="432">
        <v>291063655</v>
      </c>
      <c r="C32" s="432">
        <v>335486026.33</v>
      </c>
      <c r="D32" s="433">
        <v>57246044.55</v>
      </c>
      <c r="E32" s="433">
        <v>177517086.66</v>
      </c>
      <c r="F32" s="434">
        <f>C32-E32</f>
        <v>157968939.67</v>
      </c>
    </row>
    <row r="33" ht="18" customHeight="1" spans="1:6">
      <c r="A33" s="435" t="s">
        <v>40</v>
      </c>
      <c r="B33" s="273">
        <f>B34+B36+B39+B40+B44</f>
        <v>388636111</v>
      </c>
      <c r="C33" s="273">
        <f>C34+C36+C39+C40+C44</f>
        <v>440764970.75</v>
      </c>
      <c r="D33" s="420">
        <f>D34+D36+D39+D40+D44</f>
        <v>143282869.9</v>
      </c>
      <c r="E33" s="420">
        <f>E34+E36+E39+E40+E44</f>
        <v>173554526.7</v>
      </c>
      <c r="F33" s="420">
        <f>F34+F36+F39+F40+F44</f>
        <v>267210444.05</v>
      </c>
    </row>
    <row r="34" customHeight="1" spans="1:6">
      <c r="A34" s="422" t="s">
        <v>41</v>
      </c>
      <c r="B34" s="436">
        <f>B35</f>
        <v>294457906</v>
      </c>
      <c r="C34" s="436">
        <f>C35</f>
        <v>296477335.96</v>
      </c>
      <c r="D34" s="437">
        <f>D35</f>
        <v>128944103.06</v>
      </c>
      <c r="E34" s="437">
        <f>E35</f>
        <v>134444103.06</v>
      </c>
      <c r="F34" s="437">
        <f>F35</f>
        <v>162033232.9</v>
      </c>
    </row>
    <row r="35" customHeight="1" spans="1:6">
      <c r="A35" s="425" t="s">
        <v>42</v>
      </c>
      <c r="B35" s="423">
        <v>294457906</v>
      </c>
      <c r="C35" s="423">
        <v>296477335.96</v>
      </c>
      <c r="D35" s="423">
        <v>128944103.06</v>
      </c>
      <c r="E35" s="423">
        <v>134444103.06</v>
      </c>
      <c r="F35" s="420">
        <f>C35-E35</f>
        <v>162033232.9</v>
      </c>
    </row>
    <row r="36" customHeight="1" spans="1:6">
      <c r="A36" s="422" t="s">
        <v>43</v>
      </c>
      <c r="B36" s="273">
        <f>SUM(B37:B38)</f>
        <v>2076727</v>
      </c>
      <c r="C36" s="273">
        <f>SUM(C37:C38)</f>
        <v>2076727</v>
      </c>
      <c r="D36" s="273">
        <f>SUM(D37:D38)</f>
        <v>48040.86</v>
      </c>
      <c r="E36" s="273">
        <f>SUM(E37:E38)</f>
        <v>252422.38</v>
      </c>
      <c r="F36" s="420">
        <f>SUM(F37:F38)</f>
        <v>1824304.62</v>
      </c>
    </row>
    <row r="37" customHeight="1" spans="1:6">
      <c r="A37" s="425" t="s">
        <v>44</v>
      </c>
      <c r="B37" s="423">
        <v>437531</v>
      </c>
      <c r="C37" s="423">
        <v>437531</v>
      </c>
      <c r="D37" s="273">
        <v>0</v>
      </c>
      <c r="E37" s="273">
        <v>110000</v>
      </c>
      <c r="F37" s="420">
        <f>C37-E37</f>
        <v>327531</v>
      </c>
    </row>
    <row r="38" customHeight="1" spans="1:6">
      <c r="A38" s="425" t="s">
        <v>45</v>
      </c>
      <c r="B38" s="427">
        <v>1639196</v>
      </c>
      <c r="C38" s="427">
        <v>1639196</v>
      </c>
      <c r="D38" s="119">
        <v>48040.86</v>
      </c>
      <c r="E38" s="119">
        <v>142422.38</v>
      </c>
      <c r="F38" s="420">
        <f>C38-E38</f>
        <v>1496773.62</v>
      </c>
    </row>
    <row r="39" customHeight="1" spans="1:6">
      <c r="A39" s="422" t="s">
        <v>46</v>
      </c>
      <c r="B39" s="423">
        <v>2217873</v>
      </c>
      <c r="C39" s="423">
        <v>2217873</v>
      </c>
      <c r="D39" s="119">
        <v>292580.68</v>
      </c>
      <c r="E39" s="119">
        <v>913894</v>
      </c>
      <c r="F39" s="420">
        <f>C39-E39</f>
        <v>1303979</v>
      </c>
    </row>
    <row r="40" customHeight="1" spans="1:6">
      <c r="A40" s="422" t="s">
        <v>47</v>
      </c>
      <c r="B40" s="273">
        <f>SUM(B41:B43)</f>
        <v>89883605</v>
      </c>
      <c r="C40" s="273">
        <f t="shared" ref="C40:F40" si="0">SUM(C41:C43)</f>
        <v>112785736.61</v>
      </c>
      <c r="D40" s="273">
        <f t="shared" si="0"/>
        <v>4787785.3</v>
      </c>
      <c r="E40" s="273">
        <f t="shared" si="0"/>
        <v>10736809.08</v>
      </c>
      <c r="F40" s="273">
        <f t="shared" si="0"/>
        <v>102048927.53</v>
      </c>
    </row>
    <row r="41" customHeight="1" spans="1:6">
      <c r="A41" s="425" t="s">
        <v>48</v>
      </c>
      <c r="B41" s="423">
        <v>89813111</v>
      </c>
      <c r="C41" s="423">
        <v>112700617.17</v>
      </c>
      <c r="D41" s="119">
        <v>4787785.3</v>
      </c>
      <c r="E41" s="119">
        <v>10736809.08</v>
      </c>
      <c r="F41" s="420">
        <f t="shared" ref="F41:F48" si="1">C41-E41</f>
        <v>101963808.09</v>
      </c>
    </row>
    <row r="42" customHeight="1" spans="1:6">
      <c r="A42" s="425" t="s">
        <v>32</v>
      </c>
      <c r="B42" s="427">
        <v>70445</v>
      </c>
      <c r="C42" s="427">
        <v>70445</v>
      </c>
      <c r="D42" s="119">
        <v>0</v>
      </c>
      <c r="E42" s="119">
        <v>0</v>
      </c>
      <c r="F42" s="420">
        <f t="shared" si="1"/>
        <v>70445</v>
      </c>
    </row>
    <row r="43" customHeight="1" spans="1:6">
      <c r="A43" s="425" t="s">
        <v>49</v>
      </c>
      <c r="B43" s="427">
        <v>49</v>
      </c>
      <c r="C43" s="427">
        <v>14674.44</v>
      </c>
      <c r="D43" s="423">
        <v>0</v>
      </c>
      <c r="E43" s="423">
        <v>0</v>
      </c>
      <c r="F43" s="420">
        <f t="shared" si="1"/>
        <v>14674.44</v>
      </c>
    </row>
    <row r="44" customHeight="1" spans="1:6">
      <c r="A44" s="425" t="s">
        <v>50</v>
      </c>
      <c r="B44" s="273">
        <f>B45+B46</f>
        <v>0</v>
      </c>
      <c r="C44" s="273">
        <f>C45+C46</f>
        <v>27207298.18</v>
      </c>
      <c r="D44" s="273">
        <f>D45+D46</f>
        <v>9210360</v>
      </c>
      <c r="E44" s="273">
        <f>E45+E46</f>
        <v>27207298.18</v>
      </c>
      <c r="F44" s="420">
        <f t="shared" si="1"/>
        <v>0</v>
      </c>
    </row>
    <row r="45" customHeight="1" spans="1:6">
      <c r="A45" s="425" t="s">
        <v>51</v>
      </c>
      <c r="B45" s="273">
        <v>0</v>
      </c>
      <c r="C45" s="273">
        <v>0</v>
      </c>
      <c r="D45" s="273">
        <v>0</v>
      </c>
      <c r="E45" s="273">
        <v>0</v>
      </c>
      <c r="F45" s="420">
        <f t="shared" si="1"/>
        <v>0</v>
      </c>
    </row>
    <row r="46" customHeight="1" spans="1:6">
      <c r="A46" s="425" t="s">
        <v>52</v>
      </c>
      <c r="B46" s="273">
        <v>0</v>
      </c>
      <c r="C46" s="273">
        <v>27207298.18</v>
      </c>
      <c r="D46" s="119">
        <v>9210360</v>
      </c>
      <c r="E46" s="119">
        <v>27207298.18</v>
      </c>
      <c r="F46" s="420">
        <f t="shared" si="1"/>
        <v>0</v>
      </c>
    </row>
    <row r="47" customHeight="1" spans="1:6">
      <c r="A47" s="438" t="s">
        <v>53</v>
      </c>
      <c r="B47" s="423">
        <v>1104402705</v>
      </c>
      <c r="C47" s="423">
        <v>1105542884.8</v>
      </c>
      <c r="D47" s="119">
        <v>182921842.22</v>
      </c>
      <c r="E47" s="119">
        <v>595472427.96</v>
      </c>
      <c r="F47" s="420">
        <f t="shared" si="1"/>
        <v>510070456.84</v>
      </c>
    </row>
    <row r="48" customHeight="1" spans="1:6">
      <c r="A48" s="419" t="s">
        <v>54</v>
      </c>
      <c r="B48" s="439">
        <f>B6+B33+B47</f>
        <v>11725262000</v>
      </c>
      <c r="C48" s="439">
        <f>C6+C33+C47</f>
        <v>11841439141.59</v>
      </c>
      <c r="D48" s="440">
        <f>D6+D33+D47</f>
        <v>1940941830.85</v>
      </c>
      <c r="E48" s="440">
        <f>E6+E33+E47</f>
        <v>6020559764.38</v>
      </c>
      <c r="F48" s="440">
        <f t="shared" si="1"/>
        <v>5820879377.21</v>
      </c>
    </row>
    <row r="49" customHeight="1" spans="1:6">
      <c r="A49" s="438" t="s">
        <v>55</v>
      </c>
      <c r="B49" s="441">
        <v>0</v>
      </c>
      <c r="C49" s="442">
        <v>0</v>
      </c>
      <c r="D49" s="443"/>
      <c r="E49" s="443">
        <v>0</v>
      </c>
      <c r="F49" s="444">
        <v>0</v>
      </c>
    </row>
    <row r="50" customHeight="1" spans="1:6">
      <c r="A50" s="419" t="s">
        <v>56</v>
      </c>
      <c r="B50" s="441">
        <f>B48+B49</f>
        <v>11725262000</v>
      </c>
      <c r="C50" s="442">
        <f>C48+C49</f>
        <v>11841439141.59</v>
      </c>
      <c r="D50" s="445">
        <f>D48+D49</f>
        <v>1940941830.85</v>
      </c>
      <c r="E50" s="445">
        <f>E48+E49</f>
        <v>6020559764.38</v>
      </c>
      <c r="F50" s="444">
        <f>C50-E50</f>
        <v>5820879377.21</v>
      </c>
    </row>
    <row r="51" customHeight="1" spans="1:6">
      <c r="A51" s="419" t="s">
        <v>57</v>
      </c>
      <c r="B51" s="446"/>
      <c r="C51" s="447"/>
      <c r="D51" s="448"/>
      <c r="E51" s="449">
        <v>0</v>
      </c>
      <c r="F51" s="450"/>
    </row>
    <row r="52" ht="18" customHeight="1" spans="1:6">
      <c r="A52" s="451" t="s">
        <v>58</v>
      </c>
      <c r="B52" s="273">
        <f>B50</f>
        <v>11725262000</v>
      </c>
      <c r="C52" s="273">
        <f>C50</f>
        <v>11841439141.59</v>
      </c>
      <c r="D52" s="420">
        <f>D50+D51</f>
        <v>1940941830.85</v>
      </c>
      <c r="E52" s="420">
        <f>E50+E51</f>
        <v>6020559764.38</v>
      </c>
      <c r="F52" s="420">
        <f>C52-E52</f>
        <v>5820879377.21</v>
      </c>
    </row>
    <row r="53" ht="18" customHeight="1" spans="1:6">
      <c r="A53" s="452" t="s">
        <v>59</v>
      </c>
      <c r="B53" s="453"/>
      <c r="C53" s="59">
        <v>375727343.25</v>
      </c>
      <c r="D53" s="420"/>
      <c r="E53" s="59">
        <v>375727343.25</v>
      </c>
      <c r="F53" s="420"/>
    </row>
    <row r="54" ht="12" customHeight="1" spans="1:6">
      <c r="A54"/>
      <c r="B54" s="454"/>
      <c r="C54" s="454"/>
      <c r="D54" s="455"/>
      <c r="E54" s="456"/>
      <c r="F54" s="456"/>
    </row>
    <row r="55" ht="16.5" customHeight="1" spans="1:6">
      <c r="A55" s="270"/>
      <c r="B55" s="250" t="s">
        <v>60</v>
      </c>
      <c r="C55" s="250"/>
      <c r="D55" s="457" t="s">
        <v>61</v>
      </c>
      <c r="E55" s="457"/>
      <c r="F55" s="457"/>
    </row>
    <row r="56" ht="15.75" customHeight="1" spans="1:6">
      <c r="A56" s="458" t="s">
        <v>61</v>
      </c>
      <c r="B56" s="418" t="s">
        <v>8</v>
      </c>
      <c r="C56" s="418" t="s">
        <v>62</v>
      </c>
      <c r="D56" s="418" t="s">
        <v>63</v>
      </c>
      <c r="E56" s="418" t="s">
        <v>64</v>
      </c>
      <c r="F56" s="459" t="s">
        <v>65</v>
      </c>
    </row>
    <row r="57" ht="28.5" customHeight="1" spans="1:6">
      <c r="A57" s="460" t="s">
        <v>66</v>
      </c>
      <c r="B57" s="423">
        <f>B58+B62+B66</f>
        <v>10161590717</v>
      </c>
      <c r="C57" s="423">
        <f>C58+C62+C66</f>
        <v>10814840151.75</v>
      </c>
      <c r="D57" s="423">
        <f>D58+D62+D66</f>
        <v>7475222329.69</v>
      </c>
      <c r="E57" s="423">
        <f>E58+E62+E66</f>
        <v>4343682394.84</v>
      </c>
      <c r="F57" s="423">
        <f>F58+F62+F66</f>
        <v>4204716993.38</v>
      </c>
    </row>
    <row r="58" ht="15.75" customHeight="1" spans="1:6">
      <c r="A58" s="438" t="s">
        <v>67</v>
      </c>
      <c r="B58" s="423">
        <f>SUM(B59:B61)</f>
        <v>9100237456</v>
      </c>
      <c r="C58" s="423">
        <f>SUM(C59:C61)</f>
        <v>9603992446.66</v>
      </c>
      <c r="D58" s="423">
        <f>SUM(D59:D61)</f>
        <v>6938766662.11</v>
      </c>
      <c r="E58" s="423">
        <f>SUM(E59:E61)</f>
        <v>4159608496.02</v>
      </c>
      <c r="F58" s="423">
        <f>SUM(F59:F61)</f>
        <v>4030922256.14</v>
      </c>
    </row>
    <row r="59" ht="15.75" customHeight="1" spans="1:6">
      <c r="A59" s="461" t="s">
        <v>68</v>
      </c>
      <c r="B59" s="462">
        <v>3968980681</v>
      </c>
      <c r="C59" s="463">
        <v>4022790019.87</v>
      </c>
      <c r="D59" s="370">
        <v>2647433740.52</v>
      </c>
      <c r="E59" s="433">
        <v>1815330337.34</v>
      </c>
      <c r="F59" s="464">
        <v>1810226249.82</v>
      </c>
    </row>
    <row r="60" ht="15.75" customHeight="1" spans="1:6">
      <c r="A60" s="422" t="s">
        <v>69</v>
      </c>
      <c r="B60" s="465">
        <v>170227554</v>
      </c>
      <c r="C60" s="466">
        <v>170362554</v>
      </c>
      <c r="D60" s="467">
        <v>168586725</v>
      </c>
      <c r="E60" s="467">
        <v>54010605.44</v>
      </c>
      <c r="F60" s="468">
        <v>54010605.44</v>
      </c>
    </row>
    <row r="61" ht="15.75" customHeight="1" spans="1:6">
      <c r="A61" s="469" t="s">
        <v>70</v>
      </c>
      <c r="B61" s="470">
        <v>4961029221</v>
      </c>
      <c r="C61" s="471">
        <v>5410839872.79</v>
      </c>
      <c r="D61" s="472">
        <v>4122746196.59</v>
      </c>
      <c r="E61" s="472">
        <v>2290267553.24</v>
      </c>
      <c r="F61" s="473">
        <v>2166685400.88</v>
      </c>
    </row>
    <row r="62" ht="15.75" customHeight="1" spans="1:6">
      <c r="A62" s="438" t="s">
        <v>71</v>
      </c>
      <c r="B62" s="423">
        <f>SUM(B63:B65)</f>
        <v>911590656</v>
      </c>
      <c r="C62" s="423">
        <f>SUM(C63:C65)</f>
        <v>1061555100.09</v>
      </c>
      <c r="D62" s="423">
        <f>SUM(D63:D65)</f>
        <v>536455667.58</v>
      </c>
      <c r="E62" s="423">
        <f>SUM(E63:E65)</f>
        <v>184073898.82</v>
      </c>
      <c r="F62" s="423">
        <f>SUM(F63:F65)</f>
        <v>173794737.24</v>
      </c>
    </row>
    <row r="63" ht="15.75" customHeight="1" spans="1:6">
      <c r="A63" s="461" t="s">
        <v>72</v>
      </c>
      <c r="B63" s="474">
        <v>719848899</v>
      </c>
      <c r="C63" s="463">
        <v>870390343.09</v>
      </c>
      <c r="D63" s="467">
        <v>359597911.56</v>
      </c>
      <c r="E63" s="467">
        <v>94683021.99</v>
      </c>
      <c r="F63" s="467">
        <v>84700998.1</v>
      </c>
    </row>
    <row r="64" ht="15.75" customHeight="1" spans="1:6">
      <c r="A64" s="422" t="s">
        <v>73</v>
      </c>
      <c r="B64" s="465">
        <v>73522936</v>
      </c>
      <c r="C64" s="466">
        <v>73522936</v>
      </c>
      <c r="D64" s="467">
        <v>63451067.02</v>
      </c>
      <c r="E64" s="467">
        <v>32601245.71</v>
      </c>
      <c r="F64" s="467">
        <v>32304108.02</v>
      </c>
    </row>
    <row r="65" ht="15.75" customHeight="1" spans="1:6">
      <c r="A65" s="469" t="s">
        <v>74</v>
      </c>
      <c r="B65" s="475">
        <v>118218821</v>
      </c>
      <c r="C65" s="476">
        <v>117641821</v>
      </c>
      <c r="D65" s="477">
        <v>113406689</v>
      </c>
      <c r="E65" s="477">
        <v>56789631.12</v>
      </c>
      <c r="F65" s="477">
        <v>56789631.12</v>
      </c>
    </row>
    <row r="66" ht="15.75" customHeight="1" spans="1:6">
      <c r="A66" s="478" t="s">
        <v>75</v>
      </c>
      <c r="B66" s="479">
        <v>149762605</v>
      </c>
      <c r="C66" s="479">
        <v>149292605</v>
      </c>
      <c r="D66" s="480"/>
      <c r="E66" s="480"/>
      <c r="F66" s="480"/>
    </row>
    <row r="67" ht="15.75" customHeight="1" spans="1:6">
      <c r="A67" s="469" t="s">
        <v>76</v>
      </c>
      <c r="B67" s="423">
        <f>B68+B72</f>
        <v>1103252705</v>
      </c>
      <c r="C67" s="423">
        <f>C68+C72</f>
        <v>1135285522.31</v>
      </c>
      <c r="D67" s="423">
        <f>D68+D72</f>
        <v>743377818</v>
      </c>
      <c r="E67" s="423">
        <f>E68+E72</f>
        <v>595728613.87</v>
      </c>
      <c r="F67" s="423">
        <f>F68+F72</f>
        <v>560252873.57</v>
      </c>
    </row>
    <row r="68" ht="15.75" customHeight="1" spans="1:6">
      <c r="A68" s="438" t="s">
        <v>77</v>
      </c>
      <c r="B68" s="423">
        <f>SUM(B69:B71)</f>
        <v>964333854</v>
      </c>
      <c r="C68" s="423">
        <f>SUM(C69:C71)</f>
        <v>1007586884.22</v>
      </c>
      <c r="D68" s="423">
        <f>SUM(D69:D71)</f>
        <v>727219200.75</v>
      </c>
      <c r="E68" s="273">
        <f>SUM(E69:E71)</f>
        <v>586995424.06</v>
      </c>
      <c r="F68" s="423">
        <f>SUM(F69:F71)</f>
        <v>551519683.76</v>
      </c>
    </row>
    <row r="69" ht="15.75" customHeight="1" spans="1:6">
      <c r="A69" s="461" t="s">
        <v>68</v>
      </c>
      <c r="B69" s="465">
        <v>476433352</v>
      </c>
      <c r="C69" s="316">
        <v>476608352</v>
      </c>
      <c r="D69" s="467">
        <v>220545716.09</v>
      </c>
      <c r="E69" s="467">
        <v>214807062.24</v>
      </c>
      <c r="F69" s="467">
        <v>179448306.56</v>
      </c>
    </row>
    <row r="70" ht="15.75" customHeight="1" spans="1:6">
      <c r="A70" s="422" t="s">
        <v>69</v>
      </c>
      <c r="B70" s="465">
        <v>19653000</v>
      </c>
      <c r="C70" s="481">
        <v>19653000</v>
      </c>
      <c r="D70" s="481">
        <v>19653000</v>
      </c>
      <c r="E70" s="467">
        <v>8860247.62</v>
      </c>
      <c r="F70" s="467">
        <v>8860247.62</v>
      </c>
    </row>
    <row r="71" ht="15.75" customHeight="1" spans="1:6">
      <c r="A71" s="469" t="s">
        <v>70</v>
      </c>
      <c r="B71" s="465">
        <v>468247502</v>
      </c>
      <c r="C71" s="481">
        <v>511325532.22</v>
      </c>
      <c r="D71" s="467">
        <v>487020484.66</v>
      </c>
      <c r="E71" s="467">
        <v>363328114.2</v>
      </c>
      <c r="F71" s="467">
        <v>363211129.58</v>
      </c>
    </row>
    <row r="72" ht="15.75" customHeight="1" spans="1:6">
      <c r="A72" s="438" t="s">
        <v>78</v>
      </c>
      <c r="B72" s="423">
        <f>SUM(B73:B74)</f>
        <v>138918851</v>
      </c>
      <c r="C72" s="423">
        <f>SUM(C73:C74)</f>
        <v>127698638.09</v>
      </c>
      <c r="D72" s="423">
        <f>SUM(D73:D74)</f>
        <v>16158617.25</v>
      </c>
      <c r="E72" s="423">
        <f>SUM(E73:E74)</f>
        <v>8733189.81</v>
      </c>
      <c r="F72" s="423">
        <f>SUM(F73:F74)</f>
        <v>8733189.81</v>
      </c>
    </row>
    <row r="73" ht="15.75" customHeight="1" spans="1:6">
      <c r="A73" s="461" t="s">
        <v>72</v>
      </c>
      <c r="B73" s="465">
        <v>126117997</v>
      </c>
      <c r="C73" s="482">
        <v>114897784.09</v>
      </c>
      <c r="D73" s="482">
        <v>3357763.25</v>
      </c>
      <c r="E73" s="467">
        <v>2332763.25</v>
      </c>
      <c r="F73" s="467">
        <v>2332763.25</v>
      </c>
    </row>
    <row r="74" ht="15.75" customHeight="1" spans="1:6">
      <c r="A74" s="422" t="s">
        <v>74</v>
      </c>
      <c r="B74" s="465">
        <v>12800854</v>
      </c>
      <c r="C74" s="481">
        <v>12800854</v>
      </c>
      <c r="D74" s="477">
        <v>12800854</v>
      </c>
      <c r="E74" s="467">
        <v>6400426.56</v>
      </c>
      <c r="F74" s="467">
        <v>6400426.56</v>
      </c>
    </row>
    <row r="75" ht="17.1" customHeight="1" spans="1:6">
      <c r="A75" s="438" t="s">
        <v>79</v>
      </c>
      <c r="B75" s="156">
        <f t="shared" ref="B75:F75" si="2">B76</f>
        <v>24278266</v>
      </c>
      <c r="C75" s="156">
        <f t="shared" si="2"/>
        <v>24278266</v>
      </c>
      <c r="D75" s="156">
        <f t="shared" si="2"/>
        <v>24278266</v>
      </c>
      <c r="E75" s="156">
        <f t="shared" si="2"/>
        <v>10741793.8</v>
      </c>
      <c r="F75" s="156">
        <f t="shared" si="2"/>
        <v>10741793.8</v>
      </c>
    </row>
    <row r="76" ht="17.1" customHeight="1" spans="1:6">
      <c r="A76" s="422" t="s">
        <v>80</v>
      </c>
      <c r="B76" s="465">
        <v>24278266</v>
      </c>
      <c r="C76" s="466">
        <v>24278266</v>
      </c>
      <c r="D76" s="477">
        <v>24278266</v>
      </c>
      <c r="E76" s="477">
        <v>10741793.8</v>
      </c>
      <c r="F76" s="477">
        <v>10741793.8</v>
      </c>
    </row>
    <row r="77" ht="15.75" customHeight="1" spans="1:6">
      <c r="A77" s="438" t="s">
        <v>81</v>
      </c>
      <c r="B77" s="423">
        <f>B57+B67+B75</f>
        <v>11289121688</v>
      </c>
      <c r="C77" s="483">
        <f>C57+C67+C75</f>
        <v>11974403940.06</v>
      </c>
      <c r="D77" s="483">
        <f>D57+D67+D75</f>
        <v>8242878413.69</v>
      </c>
      <c r="E77" s="483">
        <f>E57+E67+E75</f>
        <v>4950152802.51</v>
      </c>
      <c r="F77" s="483">
        <f>F57+F67+F75</f>
        <v>4775711660.75</v>
      </c>
    </row>
    <row r="78" ht="15.75" customHeight="1" spans="1:6">
      <c r="A78" s="451" t="s">
        <v>82</v>
      </c>
      <c r="B78" s="484"/>
      <c r="C78" s="485"/>
      <c r="D78" s="486"/>
      <c r="E78" s="420">
        <f>E52-E77</f>
        <v>1070406961.87</v>
      </c>
      <c r="F78" s="273">
        <f>E50-F77</f>
        <v>1244848103.63</v>
      </c>
    </row>
    <row r="79" ht="15.75" customHeight="1" spans="1:6">
      <c r="A79" s="487" t="s">
        <v>83</v>
      </c>
      <c r="B79" s="436">
        <f>B77</f>
        <v>11289121688</v>
      </c>
      <c r="C79" s="437">
        <f>C77</f>
        <v>11974403940.06</v>
      </c>
      <c r="D79" s="437">
        <f>SUM(D77:D78)</f>
        <v>8242878413.69</v>
      </c>
      <c r="E79" s="420">
        <f>E77+E78</f>
        <v>6020559764.38</v>
      </c>
      <c r="F79" s="420">
        <f>F77+F78</f>
        <v>6020559764.38</v>
      </c>
    </row>
    <row r="80" ht="15.75" customHeight="1" spans="1:6">
      <c r="A80" s="488" t="s">
        <v>84</v>
      </c>
      <c r="B80" s="489">
        <v>436140312</v>
      </c>
      <c r="C80" s="486">
        <v>397404963.78</v>
      </c>
      <c r="D80" s="490"/>
      <c r="E80" s="491"/>
      <c r="F80" s="492"/>
    </row>
    <row r="81" ht="15.75" customHeight="1" spans="1:6">
      <c r="A81" s="493" t="s">
        <v>85</v>
      </c>
      <c r="B81" s="156">
        <f>B79+B80</f>
        <v>11725262000</v>
      </c>
      <c r="C81" s="156">
        <f>C79+C80</f>
        <v>12371808903.84</v>
      </c>
      <c r="D81" s="494"/>
      <c r="E81" s="495"/>
      <c r="F81" s="496"/>
    </row>
    <row r="82" customHeight="1" spans="2:6">
      <c r="B82" s="497"/>
      <c r="C82" s="498"/>
      <c r="D82" s="497"/>
      <c r="E82" s="455"/>
      <c r="F82" s="455"/>
    </row>
    <row r="83" customHeight="1" spans="2:6">
      <c r="B83" s="497"/>
      <c r="C83" s="498"/>
      <c r="D83" s="497"/>
      <c r="E83" s="455"/>
      <c r="F83" s="455"/>
    </row>
    <row r="84" customHeight="1" spans="2:6">
      <c r="B84" s="499"/>
      <c r="C84" s="499"/>
      <c r="D84" s="499"/>
      <c r="E84" s="499"/>
      <c r="F84" s="499"/>
    </row>
    <row r="85" customHeight="1" spans="1:6">
      <c r="A85" s="43" t="s">
        <v>86</v>
      </c>
      <c r="B85" s="43" t="s">
        <v>87</v>
      </c>
      <c r="C85" s="43"/>
      <c r="D85" s="43"/>
      <c r="E85" s="43" t="s">
        <v>88</v>
      </c>
      <c r="F85" s="43"/>
    </row>
    <row r="86" customHeight="1" spans="1:6">
      <c r="A86" s="44" t="s">
        <v>89</v>
      </c>
      <c r="B86" s="44" t="s">
        <v>90</v>
      </c>
      <c r="C86" s="44"/>
      <c r="D86" s="44"/>
      <c r="E86" s="44" t="s">
        <v>91</v>
      </c>
      <c r="F86" s="44"/>
    </row>
    <row r="87" customHeight="1" spans="2:2">
      <c r="B87" s="42"/>
    </row>
    <row r="88" customHeight="1" spans="2:6">
      <c r="B88" s="43" t="s">
        <v>92</v>
      </c>
      <c r="C88" s="43"/>
      <c r="D88" s="43"/>
      <c r="E88" s="43"/>
      <c r="F88" s="43"/>
    </row>
    <row r="89" customHeight="1" spans="2:6">
      <c r="B89" s="49" t="s">
        <v>93</v>
      </c>
      <c r="C89" s="49"/>
      <c r="D89" s="49"/>
      <c r="E89" s="49"/>
      <c r="F89" s="49"/>
    </row>
    <row r="90" customHeight="1" spans="2:6">
      <c r="B90" s="44" t="s">
        <v>94</v>
      </c>
      <c r="C90" s="44"/>
      <c r="D90" s="44"/>
      <c r="E90" s="44"/>
      <c r="F90" s="44"/>
    </row>
    <row r="91" customHeight="1" spans="2:3">
      <c r="B91" s="499"/>
      <c r="C91" s="499"/>
    </row>
    <row r="92" customHeight="1" spans="2:3">
      <c r="B92" s="42"/>
      <c r="C92" s="42"/>
    </row>
    <row r="93" customHeight="1" spans="2:6">
      <c r="B93" s="42"/>
      <c r="C93" s="42"/>
      <c r="D93" s="42"/>
      <c r="E93" s="42"/>
      <c r="F93" s="42"/>
    </row>
    <row r="94" customHeight="1" spans="2:3">
      <c r="B94" s="42"/>
      <c r="C94" s="42"/>
    </row>
    <row r="65360" ht="12.75" customHeight="1"/>
    <row r="65361" ht="12.75" customHeight="1"/>
    <row r="65362" ht="12.75" customHeight="1"/>
    <row r="65363" ht="12.75" customHeight="1"/>
    <row r="65364" ht="12.75" customHeight="1"/>
    <row r="65365" ht="12.75" customHeight="1"/>
    <row r="65366" ht="12.75" customHeight="1"/>
    <row r="65367" ht="12.75" customHeight="1"/>
    <row r="65368" ht="12.75" customHeight="1"/>
    <row r="65369" ht="12.75" customHeight="1"/>
    <row r="65370" ht="12.75" customHeight="1"/>
    <row r="65371" ht="12.75" customHeight="1"/>
    <row r="65372" ht="12.75" customHeight="1"/>
    <row r="65373" ht="12.75" customHeight="1"/>
    <row r="65374" ht="12.75" customHeight="1"/>
    <row r="65375" ht="12.75" customHeight="1"/>
    <row r="65376" ht="12.75" customHeight="1"/>
    <row r="65377" ht="12.75" customHeight="1"/>
    <row r="65378" ht="12.75" customHeight="1"/>
    <row r="65379" ht="12.75" customHeight="1"/>
    <row r="65380" ht="12.75" customHeight="1"/>
    <row r="65381" ht="12.75" customHeight="1"/>
    <row r="65382" ht="12.75" customHeight="1"/>
    <row r="65383" ht="12.75" customHeight="1"/>
    <row r="65384" ht="12.75" customHeight="1"/>
    <row r="65385" ht="12.75" customHeight="1"/>
    <row r="65386" ht="12.75" customHeight="1"/>
    <row r="65387" ht="12.75" customHeight="1"/>
    <row r="65388" ht="12.75" customHeight="1"/>
    <row r="65389" ht="12.75" customHeight="1"/>
    <row r="65390" ht="12.75" customHeight="1"/>
    <row r="65391" ht="12.75" customHeight="1"/>
    <row r="65392" ht="12.75" customHeight="1"/>
    <row r="65393" ht="12.75" customHeight="1"/>
    <row r="65394" ht="12.75" customHeight="1"/>
    <row r="65395" ht="12.75" customHeight="1"/>
    <row r="65396" ht="12.75" customHeight="1"/>
    <row r="65397" ht="12.75" customHeight="1"/>
    <row r="65398" ht="12.75" customHeight="1"/>
    <row r="65399" ht="12.75" customHeight="1"/>
    <row r="65400" ht="12.75" customHeight="1"/>
    <row r="65401" ht="12.75" customHeight="1"/>
    <row r="65402" ht="12.75" customHeight="1"/>
    <row r="65403" ht="12.75" customHeight="1"/>
    <row r="65404" ht="12.75" customHeight="1"/>
    <row r="65405" ht="12.75" customHeight="1"/>
    <row r="65406" ht="12.75" customHeight="1"/>
    <row r="65407" ht="12.75" customHeight="1"/>
    <row r="65408" ht="12.75" customHeight="1"/>
    <row r="65409" ht="12.75" customHeight="1"/>
    <row r="65410" ht="12.75" customHeight="1"/>
    <row r="65411" ht="12.75" customHeight="1"/>
    <row r="65412" ht="12.75" customHeight="1"/>
    <row r="65413" ht="12.75" customHeight="1"/>
    <row r="65414" ht="12.75" customHeight="1"/>
    <row r="65415" ht="12.75" customHeight="1"/>
    <row r="65416" ht="12.75" customHeight="1"/>
    <row r="65417" ht="12.75" customHeight="1"/>
    <row r="65418" ht="12.75" customHeight="1"/>
    <row r="65419" ht="12.75" customHeight="1"/>
    <row r="65420" ht="12.75" customHeight="1"/>
    <row r="65421" ht="12.75" customHeight="1"/>
    <row r="65422" ht="12.75" customHeight="1"/>
    <row r="65423" ht="12.75" customHeight="1"/>
    <row r="65424" ht="12.75" customHeight="1"/>
    <row r="65425" ht="12.75" customHeight="1"/>
    <row r="65426" ht="12.75" customHeight="1"/>
    <row r="65427" ht="12.75" customHeight="1"/>
    <row r="65428" ht="12.75" customHeight="1"/>
    <row r="65429" ht="12.75" customHeight="1"/>
    <row r="65430" ht="12.75" customHeight="1"/>
    <row r="65431" ht="12.75" customHeight="1"/>
    <row r="65432" ht="12.75" customHeight="1"/>
    <row r="65433" ht="12.75" customHeight="1"/>
    <row r="65434" ht="12.75" customHeight="1"/>
    <row r="65435" ht="12.75" customHeight="1"/>
    <row r="65436" ht="12.75" customHeight="1"/>
    <row r="65437" ht="12.75" customHeight="1"/>
    <row r="65438" ht="12.75" customHeight="1"/>
    <row r="65439" ht="12.75" customHeight="1"/>
    <row r="65440" ht="12.75" customHeight="1"/>
    <row r="65441" ht="12.75" customHeight="1"/>
    <row r="65442" ht="12.75" customHeight="1"/>
    <row r="65443" ht="12.75" customHeight="1"/>
    <row r="65444" ht="12.75" customHeight="1"/>
    <row r="65445" ht="12.75" customHeight="1"/>
    <row r="65446" ht="12.75" customHeight="1"/>
    <row r="65447" ht="12.75" customHeight="1"/>
    <row r="65448" ht="12.75" customHeight="1"/>
    <row r="65449" ht="12.75" customHeight="1"/>
    <row r="65450" ht="12.75" customHeight="1"/>
    <row r="65451" ht="12.75" customHeight="1"/>
    <row r="65452" ht="12.75" customHeight="1"/>
    <row r="65453" ht="12.75" customHeight="1"/>
    <row r="65454" ht="12.75" customHeight="1"/>
    <row r="65455" ht="12.75" customHeight="1"/>
    <row r="65456" ht="12.75" customHeight="1"/>
    <row r="65457" ht="12.75" customHeight="1"/>
    <row r="65458" ht="12.75" customHeight="1"/>
    <row r="65459" ht="12.75" customHeight="1"/>
  </sheetData>
  <sheetProtection selectLockedCells="1" selectUnlockedCells="1"/>
  <mergeCells count="17">
    <mergeCell ref="A1:F1"/>
    <mergeCell ref="A2:F2"/>
    <mergeCell ref="A3:F3"/>
    <mergeCell ref="B4:C4"/>
    <mergeCell ref="D4:E4"/>
    <mergeCell ref="B55:C55"/>
    <mergeCell ref="D55:F55"/>
    <mergeCell ref="B85:D85"/>
    <mergeCell ref="E85:F85"/>
    <mergeCell ref="B86:D86"/>
    <mergeCell ref="E86:F86"/>
    <mergeCell ref="B88:D88"/>
    <mergeCell ref="E88:F88"/>
    <mergeCell ref="B89:D89"/>
    <mergeCell ref="E89:F89"/>
    <mergeCell ref="B90:D90"/>
    <mergeCell ref="E90:F90"/>
  </mergeCells>
  <printOptions horizontalCentered="1"/>
  <pageMargins left="0.31496062992126" right="0.31496062992126" top="0.196850393700787" bottom="0.196850393700787" header="0.511811023622047" footer="0.511811023622047"/>
  <pageSetup paperSize="9" scale="59" firstPageNumber="0" orientation="portrait" useFirstPageNumber="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8"/>
  <sheetViews>
    <sheetView workbookViewId="0">
      <selection activeCell="R14" sqref="R14"/>
    </sheetView>
  </sheetViews>
  <sheetFormatPr defaultColWidth="9" defaultRowHeight="12.75"/>
  <cols>
    <col min="1" max="1" width="4.28571428571429" customWidth="1"/>
    <col min="2" max="2" width="31.5714285714286" style="286" customWidth="1"/>
    <col min="3" max="3" width="16.7142857142857" style="287" customWidth="1"/>
    <col min="4" max="4" width="16.7142857142857" style="288" customWidth="1"/>
    <col min="5" max="5" width="16" style="288" customWidth="1"/>
    <col min="6" max="6" width="16.5714285714286" style="288" customWidth="1"/>
    <col min="7" max="7" width="16" style="288" customWidth="1"/>
    <col min="8" max="8" width="16.8571428571429" style="288" customWidth="1"/>
    <col min="9" max="9" width="15.8571428571429" style="288" customWidth="1"/>
    <col min="10" max="10" width="3.71428571428571" customWidth="1"/>
  </cols>
  <sheetData>
    <row r="1" ht="17.25" customHeight="1" spans="1:9">
      <c r="A1" s="289" t="s">
        <v>95</v>
      </c>
      <c r="B1" s="290"/>
      <c r="C1" s="290"/>
      <c r="D1" s="290"/>
      <c r="E1" s="290"/>
      <c r="F1" s="290"/>
      <c r="G1" s="290"/>
      <c r="H1" s="290"/>
      <c r="I1" s="365"/>
    </row>
    <row r="2" ht="21" customHeight="1" spans="1:9">
      <c r="A2" s="250" t="s">
        <v>96</v>
      </c>
      <c r="B2" s="250"/>
      <c r="C2" s="291" t="s">
        <v>97</v>
      </c>
      <c r="D2" s="291"/>
      <c r="E2" s="291" t="s">
        <v>98</v>
      </c>
      <c r="F2" s="291"/>
      <c r="G2" s="291" t="s">
        <v>99</v>
      </c>
      <c r="H2" s="291"/>
      <c r="I2" s="291" t="s">
        <v>100</v>
      </c>
    </row>
    <row r="3" ht="28.5" customHeight="1" spans="1:9">
      <c r="A3" s="292" t="s">
        <v>101</v>
      </c>
      <c r="B3" s="293"/>
      <c r="C3" s="294" t="s">
        <v>102</v>
      </c>
      <c r="D3" s="291" t="s">
        <v>103</v>
      </c>
      <c r="E3" s="291" t="s">
        <v>10</v>
      </c>
      <c r="F3" s="291" t="s">
        <v>11</v>
      </c>
      <c r="G3" s="291" t="s">
        <v>10</v>
      </c>
      <c r="H3" s="291" t="s">
        <v>11</v>
      </c>
      <c r="I3" s="291" t="s">
        <v>104</v>
      </c>
    </row>
    <row r="4" ht="0.75" customHeight="1" spans="1:9">
      <c r="A4" s="295"/>
      <c r="B4" s="296"/>
      <c r="C4" s="297"/>
      <c r="I4" s="366"/>
    </row>
    <row r="5" hidden="1" customHeight="1" spans="1:9">
      <c r="A5" s="295"/>
      <c r="B5" s="296"/>
      <c r="C5" s="297"/>
      <c r="I5" s="366"/>
    </row>
    <row r="6" hidden="1" customHeight="1" spans="1:9">
      <c r="A6" s="295"/>
      <c r="B6" s="296"/>
      <c r="C6" s="297"/>
      <c r="I6" s="366"/>
    </row>
    <row r="7" hidden="1" customHeight="1" spans="1:9">
      <c r="A7" s="295"/>
      <c r="B7" s="296"/>
      <c r="C7" s="297"/>
      <c r="I7" s="366"/>
    </row>
    <row r="8" ht="26.25" customHeight="1" spans="1:10">
      <c r="A8" s="298" t="s">
        <v>105</v>
      </c>
      <c r="B8" s="299"/>
      <c r="C8" s="300">
        <f t="shared" ref="C8:I8" si="0">C9+C12+C22+C26+C28+C37+C39+C46+C50+C60+C65+C68+C73+C76+C80+C82+C84+C86+C88+C91+C96</f>
        <v>10185868983</v>
      </c>
      <c r="D8" s="300">
        <f t="shared" si="0"/>
        <v>10839118417.75</v>
      </c>
      <c r="E8" s="300">
        <f t="shared" si="0"/>
        <v>950131096.93</v>
      </c>
      <c r="F8" s="300">
        <f t="shared" si="0"/>
        <v>7499500595.69</v>
      </c>
      <c r="G8" s="300">
        <f t="shared" si="0"/>
        <v>1495570647.94</v>
      </c>
      <c r="H8" s="300">
        <f t="shared" si="0"/>
        <v>4354424188.64</v>
      </c>
      <c r="I8" s="300">
        <f t="shared" si="0"/>
        <v>3231140079.53</v>
      </c>
      <c r="J8" s="367"/>
    </row>
    <row r="9" ht="15.75" spans="1:10">
      <c r="A9" s="301" t="s">
        <v>106</v>
      </c>
      <c r="B9" s="302" t="s">
        <v>107</v>
      </c>
      <c r="C9" s="303">
        <f t="shared" ref="C9:I9" si="1">SUM(C10:C11)</f>
        <v>203137420</v>
      </c>
      <c r="D9" s="303">
        <f t="shared" si="1"/>
        <v>203137320</v>
      </c>
      <c r="E9" s="303">
        <f t="shared" si="1"/>
        <v>25668398.41</v>
      </c>
      <c r="F9" s="303">
        <f t="shared" si="1"/>
        <v>103504465.48</v>
      </c>
      <c r="G9" s="303">
        <f t="shared" si="1"/>
        <v>26781839.7</v>
      </c>
      <c r="H9" s="303">
        <f t="shared" si="1"/>
        <v>84748595.45</v>
      </c>
      <c r="I9" s="333">
        <f t="shared" si="1"/>
        <v>18755870.03</v>
      </c>
      <c r="J9" s="367"/>
    </row>
    <row r="10" spans="1:10">
      <c r="A10" s="304">
        <v>31</v>
      </c>
      <c r="B10" s="305" t="s">
        <v>108</v>
      </c>
      <c r="C10" s="306">
        <v>203136420</v>
      </c>
      <c r="D10" s="306">
        <v>203136320</v>
      </c>
      <c r="E10" s="307">
        <v>25668398.41</v>
      </c>
      <c r="F10" s="307">
        <v>103504465.48</v>
      </c>
      <c r="G10" s="307">
        <v>26781839.7</v>
      </c>
      <c r="H10" s="307">
        <v>84748595.45</v>
      </c>
      <c r="I10" s="334">
        <f>F10-H10</f>
        <v>18755870.03</v>
      </c>
      <c r="J10" s="367"/>
    </row>
    <row r="11" spans="1:10">
      <c r="A11" s="308">
        <v>272</v>
      </c>
      <c r="B11" s="309" t="s">
        <v>109</v>
      </c>
      <c r="C11" s="310">
        <v>1000</v>
      </c>
      <c r="D11" s="310">
        <v>1000</v>
      </c>
      <c r="E11" s="311">
        <v>0</v>
      </c>
      <c r="F11" s="311">
        <v>0</v>
      </c>
      <c r="G11" s="311">
        <v>0</v>
      </c>
      <c r="H11" s="311">
        <v>0</v>
      </c>
      <c r="I11" s="368">
        <f>F11-H11</f>
        <v>0</v>
      </c>
      <c r="J11" s="367"/>
    </row>
    <row r="12" ht="15.75" spans="1:10">
      <c r="A12" s="312" t="s">
        <v>110</v>
      </c>
      <c r="B12" s="313" t="s">
        <v>111</v>
      </c>
      <c r="C12" s="300">
        <f t="shared" ref="C12:I12" si="2">SUM(C13:C21)</f>
        <v>653457230</v>
      </c>
      <c r="D12" s="314">
        <f t="shared" si="2"/>
        <v>646839075.79</v>
      </c>
      <c r="E12" s="303">
        <f t="shared" si="2"/>
        <v>59349831.69</v>
      </c>
      <c r="F12" s="315">
        <f t="shared" si="2"/>
        <v>347174472.81</v>
      </c>
      <c r="G12" s="314">
        <f t="shared" si="2"/>
        <v>88122688.97</v>
      </c>
      <c r="H12" s="316">
        <f t="shared" si="2"/>
        <v>253196891.05</v>
      </c>
      <c r="I12" s="303">
        <f t="shared" si="2"/>
        <v>93977581.76</v>
      </c>
      <c r="J12" s="367"/>
    </row>
    <row r="13" spans="1:10">
      <c r="A13" s="317">
        <v>121</v>
      </c>
      <c r="B13" s="318" t="s">
        <v>112</v>
      </c>
      <c r="C13" s="319">
        <v>6471788</v>
      </c>
      <c r="D13" s="320">
        <v>6733788</v>
      </c>
      <c r="E13" s="321">
        <v>876795.96</v>
      </c>
      <c r="F13" s="322">
        <v>2775536.66</v>
      </c>
      <c r="G13" s="323">
        <v>876781.96</v>
      </c>
      <c r="H13" s="321">
        <v>2775135.62</v>
      </c>
      <c r="I13" s="307">
        <f t="shared" ref="I13:I21" si="3">F13-H13</f>
        <v>401.040000000037</v>
      </c>
      <c r="J13" s="367"/>
    </row>
    <row r="14" spans="1:10">
      <c r="A14" s="317">
        <v>122</v>
      </c>
      <c r="B14" s="318" t="s">
        <v>113</v>
      </c>
      <c r="C14" s="319">
        <v>406368440</v>
      </c>
      <c r="D14" s="320">
        <v>406836601.38</v>
      </c>
      <c r="E14" s="321">
        <v>45768155.2</v>
      </c>
      <c r="F14" s="322">
        <v>201721776.41</v>
      </c>
      <c r="G14" s="323">
        <v>57926142.05</v>
      </c>
      <c r="H14" s="321">
        <v>156917643.44</v>
      </c>
      <c r="I14" s="307">
        <f t="shared" si="3"/>
        <v>44804132.97</v>
      </c>
      <c r="J14" s="367"/>
    </row>
    <row r="15" spans="1:10">
      <c r="A15" s="317">
        <v>123</v>
      </c>
      <c r="B15" s="318" t="s">
        <v>114</v>
      </c>
      <c r="C15" s="319">
        <v>22370343</v>
      </c>
      <c r="D15" s="320">
        <v>11773043</v>
      </c>
      <c r="E15" s="321">
        <v>1088067.37</v>
      </c>
      <c r="F15" s="322">
        <v>5366304.16</v>
      </c>
      <c r="G15" s="323">
        <v>1274617.69</v>
      </c>
      <c r="H15" s="321">
        <v>3830647.79</v>
      </c>
      <c r="I15" s="307">
        <f t="shared" si="3"/>
        <v>1535656.37</v>
      </c>
      <c r="J15" s="367"/>
    </row>
    <row r="16" spans="1:10">
      <c r="A16" s="317">
        <v>124</v>
      </c>
      <c r="B16" s="318" t="s">
        <v>115</v>
      </c>
      <c r="C16" s="319">
        <v>7464227</v>
      </c>
      <c r="D16" s="320">
        <v>7489227</v>
      </c>
      <c r="E16" s="321">
        <v>1067411.98</v>
      </c>
      <c r="F16" s="322">
        <v>3376092.91</v>
      </c>
      <c r="G16" s="323">
        <v>1066566.18</v>
      </c>
      <c r="H16" s="321">
        <v>3311905.92</v>
      </c>
      <c r="I16" s="307">
        <f t="shared" si="3"/>
        <v>64186.9900000002</v>
      </c>
      <c r="J16" s="367"/>
    </row>
    <row r="17" spans="1:10">
      <c r="A17" s="317">
        <v>126</v>
      </c>
      <c r="B17" s="318" t="s">
        <v>116</v>
      </c>
      <c r="C17" s="319">
        <v>34039005</v>
      </c>
      <c r="D17" s="320">
        <v>37204025.41</v>
      </c>
      <c r="E17" s="321">
        <v>-562037.8</v>
      </c>
      <c r="F17" s="322">
        <v>16245208.43</v>
      </c>
      <c r="G17" s="323">
        <v>5045129.62</v>
      </c>
      <c r="H17" s="321">
        <v>9457833.95</v>
      </c>
      <c r="I17" s="307">
        <f t="shared" si="3"/>
        <v>6787374.48</v>
      </c>
      <c r="J17" s="367"/>
    </row>
    <row r="18" spans="1:10">
      <c r="A18" s="317">
        <v>128</v>
      </c>
      <c r="B18" s="318" t="s">
        <v>117</v>
      </c>
      <c r="C18" s="319">
        <v>8262000</v>
      </c>
      <c r="D18" s="320">
        <v>8462000</v>
      </c>
      <c r="E18" s="324">
        <v>285832.22</v>
      </c>
      <c r="F18" s="325">
        <v>777731.72</v>
      </c>
      <c r="G18" s="75">
        <v>175369.22</v>
      </c>
      <c r="H18" s="324">
        <v>312748.72</v>
      </c>
      <c r="I18" s="307">
        <f t="shared" si="3"/>
        <v>464983</v>
      </c>
      <c r="J18" s="367"/>
    </row>
    <row r="19" spans="1:10">
      <c r="A19" s="317">
        <v>129</v>
      </c>
      <c r="B19" s="318" t="s">
        <v>118</v>
      </c>
      <c r="C19" s="319">
        <v>77414826</v>
      </c>
      <c r="D19" s="75">
        <v>77333826</v>
      </c>
      <c r="E19" s="324">
        <v>10158260.75</v>
      </c>
      <c r="F19" s="325">
        <v>47492454.21</v>
      </c>
      <c r="G19" s="75">
        <v>12081551.2</v>
      </c>
      <c r="H19" s="324">
        <v>43827179.31</v>
      </c>
      <c r="I19" s="307">
        <f t="shared" si="3"/>
        <v>3665274.9</v>
      </c>
      <c r="J19" s="367"/>
    </row>
    <row r="20" spans="1:10">
      <c r="A20" s="317">
        <v>131</v>
      </c>
      <c r="B20" s="318" t="s">
        <v>119</v>
      </c>
      <c r="C20" s="319">
        <v>43776689</v>
      </c>
      <c r="D20" s="326">
        <v>43776689</v>
      </c>
      <c r="E20" s="321">
        <v>1482732.85</v>
      </c>
      <c r="F20" s="322">
        <v>27546003.68</v>
      </c>
      <c r="G20" s="323">
        <v>3508444.97</v>
      </c>
      <c r="H20" s="321">
        <v>11664924.53</v>
      </c>
      <c r="I20" s="307">
        <f t="shared" si="3"/>
        <v>15881079.15</v>
      </c>
      <c r="J20" s="367"/>
    </row>
    <row r="21" spans="1:10">
      <c r="A21" s="327"/>
      <c r="B21" s="328" t="s">
        <v>120</v>
      </c>
      <c r="C21" s="329">
        <v>47289912</v>
      </c>
      <c r="D21" s="330">
        <v>47229876</v>
      </c>
      <c r="E21" s="331">
        <v>-815386.84</v>
      </c>
      <c r="F21" s="285">
        <v>41873364.63</v>
      </c>
      <c r="G21" s="311">
        <v>6168086.08</v>
      </c>
      <c r="H21" s="311">
        <v>21098871.77</v>
      </c>
      <c r="I21" s="307">
        <f t="shared" si="3"/>
        <v>20774492.86</v>
      </c>
      <c r="J21" s="367"/>
    </row>
    <row r="22" ht="15.75" spans="1:10">
      <c r="A22" s="301" t="s">
        <v>121</v>
      </c>
      <c r="B22" s="332" t="s">
        <v>122</v>
      </c>
      <c r="C22" s="300">
        <f t="shared" ref="C22:I22" si="4">SUM(C23:C25)</f>
        <v>157557623</v>
      </c>
      <c r="D22" s="333">
        <f t="shared" si="4"/>
        <v>160048145</v>
      </c>
      <c r="E22" s="303">
        <f t="shared" si="4"/>
        <v>17879366.3</v>
      </c>
      <c r="F22" s="303">
        <f t="shared" si="4"/>
        <v>75549709.38</v>
      </c>
      <c r="G22" s="303">
        <f t="shared" si="4"/>
        <v>19841968.55</v>
      </c>
      <c r="H22" s="303">
        <f t="shared" si="4"/>
        <v>62286321.63</v>
      </c>
      <c r="I22" s="303">
        <f t="shared" si="4"/>
        <v>13263387.75</v>
      </c>
      <c r="J22" s="367"/>
    </row>
    <row r="23" spans="1:10">
      <c r="A23" s="317">
        <v>122</v>
      </c>
      <c r="B23" s="318" t="s">
        <v>113</v>
      </c>
      <c r="C23" s="319">
        <v>125643332</v>
      </c>
      <c r="D23" s="334">
        <v>125078854</v>
      </c>
      <c r="E23" s="335">
        <v>17355502.8</v>
      </c>
      <c r="F23" s="335">
        <v>53816952.15</v>
      </c>
      <c r="G23" s="335">
        <v>16541050.57</v>
      </c>
      <c r="H23" s="307">
        <v>51223951.86</v>
      </c>
      <c r="I23" s="307">
        <f>F23-H23</f>
        <v>2593000.29</v>
      </c>
      <c r="J23" s="367"/>
    </row>
    <row r="24" spans="1:10">
      <c r="A24" s="317">
        <v>182</v>
      </c>
      <c r="B24" s="318" t="s">
        <v>123</v>
      </c>
      <c r="C24" s="319">
        <v>5430000</v>
      </c>
      <c r="D24" s="334">
        <v>5430000</v>
      </c>
      <c r="E24" s="335">
        <v>409999.7</v>
      </c>
      <c r="F24" s="335">
        <v>2081611.04</v>
      </c>
      <c r="G24" s="335">
        <v>457138.74</v>
      </c>
      <c r="H24" s="307">
        <v>1296205.63</v>
      </c>
      <c r="I24" s="307">
        <f>F24-H24</f>
        <v>785405.41</v>
      </c>
      <c r="J24" s="367"/>
    </row>
    <row r="25" spans="1:10">
      <c r="A25" s="327"/>
      <c r="B25" s="328" t="s">
        <v>120</v>
      </c>
      <c r="C25" s="310">
        <v>26484291</v>
      </c>
      <c r="D25" s="336">
        <v>29539291</v>
      </c>
      <c r="E25" s="337">
        <v>113863.8</v>
      </c>
      <c r="F25" s="337">
        <v>19651146.19</v>
      </c>
      <c r="G25" s="337">
        <v>2843779.24</v>
      </c>
      <c r="H25" s="337">
        <v>9766164.14</v>
      </c>
      <c r="I25" s="307">
        <f>F25-H25</f>
        <v>9884982.05</v>
      </c>
      <c r="J25" s="367"/>
    </row>
    <row r="26" ht="15.75" spans="1:10">
      <c r="A26" s="301" t="s">
        <v>124</v>
      </c>
      <c r="B26" s="332" t="s">
        <v>125</v>
      </c>
      <c r="C26" s="338">
        <f t="shared" ref="C26:I26" si="5">C27</f>
        <v>44146</v>
      </c>
      <c r="D26" s="303">
        <f t="shared" si="5"/>
        <v>44146</v>
      </c>
      <c r="E26" s="303">
        <f t="shared" si="5"/>
        <v>0</v>
      </c>
      <c r="F26" s="303">
        <f t="shared" si="5"/>
        <v>0</v>
      </c>
      <c r="G26" s="303">
        <f t="shared" si="5"/>
        <v>0</v>
      </c>
      <c r="H26" s="303">
        <f t="shared" si="5"/>
        <v>0</v>
      </c>
      <c r="I26" s="303">
        <f t="shared" si="5"/>
        <v>0</v>
      </c>
      <c r="J26" s="369"/>
    </row>
    <row r="27" spans="1:9">
      <c r="A27" s="339">
        <v>212</v>
      </c>
      <c r="B27" s="328" t="s">
        <v>126</v>
      </c>
      <c r="C27" s="340">
        <v>44146</v>
      </c>
      <c r="D27" s="341">
        <v>44146</v>
      </c>
      <c r="E27" s="311">
        <v>0</v>
      </c>
      <c r="F27" s="337">
        <v>0</v>
      </c>
      <c r="G27" s="335">
        <v>0</v>
      </c>
      <c r="H27" s="307">
        <v>0</v>
      </c>
      <c r="I27" s="307">
        <f>F27-H27</f>
        <v>0</v>
      </c>
    </row>
    <row r="28" ht="15.75" spans="1:9">
      <c r="A28" s="301" t="s">
        <v>127</v>
      </c>
      <c r="B28" s="332" t="s">
        <v>128</v>
      </c>
      <c r="C28" s="342">
        <f t="shared" ref="C28:I28" si="6">SUM(C29:C36)</f>
        <v>400086405</v>
      </c>
      <c r="D28" s="303">
        <f t="shared" si="6"/>
        <v>416943740.8</v>
      </c>
      <c r="E28" s="303">
        <f t="shared" si="6"/>
        <v>17268267.41</v>
      </c>
      <c r="F28" s="303">
        <f t="shared" si="6"/>
        <v>275847249.59</v>
      </c>
      <c r="G28" s="303">
        <f t="shared" si="6"/>
        <v>53788680.8</v>
      </c>
      <c r="H28" s="303">
        <f t="shared" si="6"/>
        <v>178702733.33</v>
      </c>
      <c r="I28" s="303">
        <f t="shared" si="6"/>
        <v>97144516.26</v>
      </c>
    </row>
    <row r="29" spans="1:9">
      <c r="A29" s="317">
        <v>241</v>
      </c>
      <c r="B29" s="318" t="s">
        <v>129</v>
      </c>
      <c r="C29" s="343">
        <v>9575000</v>
      </c>
      <c r="D29" s="321">
        <v>9575000</v>
      </c>
      <c r="E29" s="335">
        <v>59660.29</v>
      </c>
      <c r="F29" s="335">
        <v>402661.19</v>
      </c>
      <c r="G29" s="335">
        <v>136482.57</v>
      </c>
      <c r="H29" s="307">
        <v>231648.71</v>
      </c>
      <c r="I29" s="307">
        <f t="shared" ref="I29:I36" si="7">F29-H29</f>
        <v>171012.48</v>
      </c>
    </row>
    <row r="30" spans="1:9">
      <c r="A30" s="317">
        <v>242</v>
      </c>
      <c r="B30" s="318" t="s">
        <v>130</v>
      </c>
      <c r="C30" s="343">
        <v>0</v>
      </c>
      <c r="D30" s="321">
        <v>0</v>
      </c>
      <c r="E30" s="335">
        <v>0</v>
      </c>
      <c r="F30" s="335">
        <v>0</v>
      </c>
      <c r="G30" s="335">
        <v>0</v>
      </c>
      <c r="H30" s="307">
        <v>0</v>
      </c>
      <c r="I30" s="307">
        <f t="shared" si="7"/>
        <v>0</v>
      </c>
    </row>
    <row r="31" spans="1:9">
      <c r="A31" s="317">
        <v>243</v>
      </c>
      <c r="B31" s="318" t="s">
        <v>131</v>
      </c>
      <c r="C31" s="343">
        <v>36227500</v>
      </c>
      <c r="D31" s="321">
        <v>36227500</v>
      </c>
      <c r="E31" s="335">
        <v>722194.78</v>
      </c>
      <c r="F31" s="335">
        <v>11985305.82</v>
      </c>
      <c r="G31" s="335">
        <v>2675026.47</v>
      </c>
      <c r="H31" s="307">
        <v>9524048.17</v>
      </c>
      <c r="I31" s="307">
        <f t="shared" si="7"/>
        <v>2461257.65</v>
      </c>
    </row>
    <row r="32" spans="1:9">
      <c r="A32" s="317">
        <v>244</v>
      </c>
      <c r="B32" s="318" t="s">
        <v>132</v>
      </c>
      <c r="C32" s="343">
        <v>2370000</v>
      </c>
      <c r="D32" s="321">
        <v>2530000</v>
      </c>
      <c r="E32" s="335">
        <v>231002.19</v>
      </c>
      <c r="F32" s="335">
        <v>2257482.22</v>
      </c>
      <c r="G32" s="335">
        <v>424182.17</v>
      </c>
      <c r="H32" s="307">
        <v>1427854.17</v>
      </c>
      <c r="I32" s="307">
        <f t="shared" si="7"/>
        <v>829628.05</v>
      </c>
    </row>
    <row r="33" spans="1:9">
      <c r="A33" s="317">
        <v>245</v>
      </c>
      <c r="B33" s="344" t="s">
        <v>133</v>
      </c>
      <c r="C33" s="343">
        <v>225293518</v>
      </c>
      <c r="D33" s="321">
        <v>239308341.97</v>
      </c>
      <c r="E33" s="335">
        <v>9958819.75</v>
      </c>
      <c r="F33" s="335">
        <v>185957879.55</v>
      </c>
      <c r="G33" s="335">
        <v>32875569.08</v>
      </c>
      <c r="H33" s="307">
        <v>114493556.59</v>
      </c>
      <c r="I33" s="307">
        <f t="shared" si="7"/>
        <v>71464322.96</v>
      </c>
    </row>
    <row r="34" spans="1:9">
      <c r="A34" s="317">
        <v>246</v>
      </c>
      <c r="B34" s="318" t="s">
        <v>134</v>
      </c>
      <c r="C34" s="343">
        <v>32000000</v>
      </c>
      <c r="D34" s="321">
        <v>32000000</v>
      </c>
      <c r="E34" s="335">
        <v>0</v>
      </c>
      <c r="F34" s="335">
        <v>24482574.38</v>
      </c>
      <c r="G34" s="335">
        <v>4115233.92</v>
      </c>
      <c r="H34" s="307">
        <v>13752604.88</v>
      </c>
      <c r="I34" s="307">
        <f t="shared" si="7"/>
        <v>10729969.5</v>
      </c>
    </row>
    <row r="35" spans="1:9">
      <c r="A35" s="317">
        <v>122</v>
      </c>
      <c r="B35" s="318" t="s">
        <v>113</v>
      </c>
      <c r="C35" s="343">
        <v>55772094</v>
      </c>
      <c r="D35" s="321">
        <v>58849125.72</v>
      </c>
      <c r="E35" s="335">
        <v>5412274.82</v>
      </c>
      <c r="F35" s="335">
        <v>28422378.76</v>
      </c>
      <c r="G35" s="335">
        <v>8519214.71</v>
      </c>
      <c r="H35" s="307">
        <v>24049022.46</v>
      </c>
      <c r="I35" s="307">
        <f t="shared" si="7"/>
        <v>4373356.3</v>
      </c>
    </row>
    <row r="36" spans="1:9">
      <c r="A36" s="339"/>
      <c r="B36" s="328" t="s">
        <v>120</v>
      </c>
      <c r="C36" s="343">
        <v>38848293</v>
      </c>
      <c r="D36" s="341">
        <v>38453773.11</v>
      </c>
      <c r="E36" s="335">
        <v>884315.58</v>
      </c>
      <c r="F36" s="335">
        <v>22338967.67</v>
      </c>
      <c r="G36" s="335">
        <v>5042971.88</v>
      </c>
      <c r="H36" s="311">
        <v>15223998.35</v>
      </c>
      <c r="I36" s="311">
        <f t="shared" si="7"/>
        <v>7114969.32</v>
      </c>
    </row>
    <row r="37" ht="15.75" spans="1:9">
      <c r="A37" s="301" t="s">
        <v>135</v>
      </c>
      <c r="B37" s="332" t="s">
        <v>136</v>
      </c>
      <c r="C37" s="300">
        <f t="shared" ref="C37:I37" si="8">C38</f>
        <v>1454335349</v>
      </c>
      <c r="D37" s="303">
        <f t="shared" si="8"/>
        <v>1456670349</v>
      </c>
      <c r="E37" s="303">
        <f t="shared" si="8"/>
        <v>206789.55</v>
      </c>
      <c r="F37" s="303">
        <f t="shared" si="8"/>
        <v>1406448228.32</v>
      </c>
      <c r="G37" s="303">
        <f t="shared" si="8"/>
        <v>226604048.62</v>
      </c>
      <c r="H37" s="303">
        <f t="shared" si="8"/>
        <v>665881756.42</v>
      </c>
      <c r="I37" s="333">
        <f t="shared" si="8"/>
        <v>740566471.9</v>
      </c>
    </row>
    <row r="38" spans="1:9">
      <c r="A38" s="339">
        <v>272</v>
      </c>
      <c r="B38" s="318" t="s">
        <v>109</v>
      </c>
      <c r="C38" s="341">
        <v>1454335349</v>
      </c>
      <c r="D38" s="341">
        <v>1456670349</v>
      </c>
      <c r="E38" s="311">
        <v>206789.55</v>
      </c>
      <c r="F38" s="345">
        <v>1406448228.32</v>
      </c>
      <c r="G38" s="311">
        <v>226604048.62</v>
      </c>
      <c r="H38" s="345">
        <v>665881756.42</v>
      </c>
      <c r="I38" s="334">
        <f t="shared" ref="I38:I42" si="9">F38-H38</f>
        <v>740566471.9</v>
      </c>
    </row>
    <row r="39" ht="15.75" spans="1:9">
      <c r="A39" s="301" t="s">
        <v>137</v>
      </c>
      <c r="B39" s="332" t="s">
        <v>138</v>
      </c>
      <c r="C39" s="338">
        <f t="shared" ref="C39:I39" si="10">SUM(C40:C45)</f>
        <v>2251270763</v>
      </c>
      <c r="D39" s="303">
        <f t="shared" si="10"/>
        <v>2577920036.92</v>
      </c>
      <c r="E39" s="303">
        <f t="shared" si="10"/>
        <v>382228069.05</v>
      </c>
      <c r="F39" s="303">
        <f t="shared" si="10"/>
        <v>1628912163.06</v>
      </c>
      <c r="G39" s="303">
        <f t="shared" si="10"/>
        <v>375052256.73</v>
      </c>
      <c r="H39" s="303">
        <f t="shared" si="10"/>
        <v>1027632675.97</v>
      </c>
      <c r="I39" s="333">
        <f t="shared" si="10"/>
        <v>612416498.32</v>
      </c>
    </row>
    <row r="40" spans="1:9">
      <c r="A40" s="317">
        <v>301</v>
      </c>
      <c r="B40" s="318" t="s">
        <v>139</v>
      </c>
      <c r="C40" s="343">
        <v>440578744</v>
      </c>
      <c r="D40" s="321">
        <v>517732552.39</v>
      </c>
      <c r="E40" s="335">
        <v>71506547</v>
      </c>
      <c r="F40" s="335">
        <v>236125596.8</v>
      </c>
      <c r="G40" s="335">
        <v>70564472.57</v>
      </c>
      <c r="H40" s="307">
        <v>195155122.88</v>
      </c>
      <c r="I40" s="334">
        <f t="shared" si="9"/>
        <v>40970473.92</v>
      </c>
    </row>
    <row r="41" spans="1:9">
      <c r="A41" s="317">
        <v>302</v>
      </c>
      <c r="B41" s="318" t="s">
        <v>140</v>
      </c>
      <c r="C41" s="343">
        <v>1184118582</v>
      </c>
      <c r="D41" s="321">
        <v>1396353023.1</v>
      </c>
      <c r="E41" s="335">
        <v>252677393.21</v>
      </c>
      <c r="F41" s="335">
        <v>949963569.64</v>
      </c>
      <c r="G41" s="335">
        <v>209012547.77</v>
      </c>
      <c r="H41" s="307">
        <v>567618937.03</v>
      </c>
      <c r="I41" s="334">
        <f t="shared" si="9"/>
        <v>382344632.61</v>
      </c>
    </row>
    <row r="42" spans="1:9">
      <c r="A42" s="317">
        <v>303</v>
      </c>
      <c r="B42" s="318" t="s">
        <v>141</v>
      </c>
      <c r="C42" s="343">
        <v>34560768</v>
      </c>
      <c r="D42" s="321">
        <v>54628612.9</v>
      </c>
      <c r="E42" s="335">
        <v>6908149.54</v>
      </c>
      <c r="F42" s="335">
        <v>28109695.05</v>
      </c>
      <c r="G42" s="335">
        <v>11785438.43</v>
      </c>
      <c r="H42" s="307">
        <v>21493987.85</v>
      </c>
      <c r="I42" s="334">
        <f t="shared" si="9"/>
        <v>6615707.2</v>
      </c>
    </row>
    <row r="43" spans="1:9">
      <c r="A43" s="317">
        <v>305</v>
      </c>
      <c r="B43" s="318" t="s">
        <v>142</v>
      </c>
      <c r="C43" s="343">
        <v>75496661</v>
      </c>
      <c r="D43" s="321">
        <v>84640892</v>
      </c>
      <c r="E43" s="335">
        <v>9393648.57</v>
      </c>
      <c r="F43" s="335">
        <v>33008910.7</v>
      </c>
      <c r="G43" s="335">
        <v>10621750.25</v>
      </c>
      <c r="H43" s="307">
        <v>28647950.68</v>
      </c>
      <c r="I43" s="334">
        <v>15497971.25</v>
      </c>
    </row>
    <row r="44" spans="1:9">
      <c r="A44" s="317">
        <v>122</v>
      </c>
      <c r="B44" s="318" t="s">
        <v>113</v>
      </c>
      <c r="C44" s="343">
        <v>322698943</v>
      </c>
      <c r="D44" s="321">
        <v>320731160.57</v>
      </c>
      <c r="E44" s="335">
        <v>38014726.16</v>
      </c>
      <c r="F44" s="335">
        <v>208047793.61</v>
      </c>
      <c r="G44" s="335">
        <v>46052525.58</v>
      </c>
      <c r="H44" s="307">
        <v>126617104.49</v>
      </c>
      <c r="I44" s="334">
        <f t="shared" ref="I44:I49" si="11">F44-H44</f>
        <v>81430689.12</v>
      </c>
    </row>
    <row r="45" spans="1:9">
      <c r="A45" s="327"/>
      <c r="B45" s="328" t="s">
        <v>120</v>
      </c>
      <c r="C45" s="346">
        <v>193817065</v>
      </c>
      <c r="D45" s="311">
        <v>203833795.96</v>
      </c>
      <c r="E45" s="311">
        <v>3727604.57</v>
      </c>
      <c r="F45" s="311">
        <v>173656597.26</v>
      </c>
      <c r="G45" s="311">
        <v>27015522.13</v>
      </c>
      <c r="H45" s="311">
        <v>88099573.04</v>
      </c>
      <c r="I45" s="334">
        <f t="shared" si="11"/>
        <v>85557024.22</v>
      </c>
    </row>
    <row r="46" ht="15.75" spans="1:9">
      <c r="A46" s="301" t="s">
        <v>143</v>
      </c>
      <c r="B46" s="332" t="s">
        <v>144</v>
      </c>
      <c r="C46" s="338">
        <f t="shared" ref="C46:I46" si="12">SUM(C47:C49)</f>
        <v>22756818</v>
      </c>
      <c r="D46" s="338">
        <f t="shared" si="12"/>
        <v>22523546.34</v>
      </c>
      <c r="E46" s="338">
        <f t="shared" si="12"/>
        <v>1953053.48</v>
      </c>
      <c r="F46" s="338">
        <f t="shared" si="12"/>
        <v>9609119.22</v>
      </c>
      <c r="G46" s="338">
        <f t="shared" si="12"/>
        <v>2600992.79</v>
      </c>
      <c r="H46" s="338">
        <f t="shared" si="12"/>
        <v>7354671.15</v>
      </c>
      <c r="I46" s="300">
        <f t="shared" si="12"/>
        <v>2254448.07</v>
      </c>
    </row>
    <row r="47" spans="1:9">
      <c r="A47" s="317">
        <v>331</v>
      </c>
      <c r="B47" s="318" t="s">
        <v>145</v>
      </c>
      <c r="C47" s="343">
        <v>1374964</v>
      </c>
      <c r="D47" s="321">
        <v>0</v>
      </c>
      <c r="E47" s="335">
        <v>0</v>
      </c>
      <c r="F47" s="335">
        <v>0</v>
      </c>
      <c r="G47" s="335">
        <v>0</v>
      </c>
      <c r="H47" s="307">
        <v>0</v>
      </c>
      <c r="I47" s="334">
        <f t="shared" si="11"/>
        <v>0</v>
      </c>
    </row>
    <row r="48" spans="1:9">
      <c r="A48" s="317">
        <v>334</v>
      </c>
      <c r="B48" s="318" t="s">
        <v>146</v>
      </c>
      <c r="C48" s="343">
        <v>7516280</v>
      </c>
      <c r="D48" s="321">
        <v>7871510.57</v>
      </c>
      <c r="E48" s="335">
        <v>579020.66</v>
      </c>
      <c r="F48" s="335">
        <v>2425482.11</v>
      </c>
      <c r="G48" s="335">
        <v>618500.06</v>
      </c>
      <c r="H48" s="307">
        <v>1977649</v>
      </c>
      <c r="I48" s="334">
        <f t="shared" si="11"/>
        <v>447833.11</v>
      </c>
    </row>
    <row r="49" spans="1:9">
      <c r="A49" s="339">
        <v>122</v>
      </c>
      <c r="B49" s="328" t="s">
        <v>113</v>
      </c>
      <c r="C49" s="340">
        <v>13865574</v>
      </c>
      <c r="D49" s="337">
        <v>14652035.77</v>
      </c>
      <c r="E49" s="335">
        <v>1374032.82</v>
      </c>
      <c r="F49" s="335">
        <v>7183637.11</v>
      </c>
      <c r="G49" s="335">
        <v>1982492.73</v>
      </c>
      <c r="H49" s="307">
        <v>5377022.15</v>
      </c>
      <c r="I49" s="334">
        <f t="shared" si="11"/>
        <v>1806614.96</v>
      </c>
    </row>
    <row r="50" ht="15.75" spans="1:9">
      <c r="A50" s="347" t="s">
        <v>147</v>
      </c>
      <c r="B50" s="348" t="s">
        <v>148</v>
      </c>
      <c r="C50" s="338">
        <f t="shared" ref="C50:I50" si="13">SUM(C51:C59)</f>
        <v>2363442886</v>
      </c>
      <c r="D50" s="300">
        <f t="shared" si="13"/>
        <v>2517646269.4</v>
      </c>
      <c r="E50" s="303">
        <f t="shared" si="13"/>
        <v>259665834.72</v>
      </c>
      <c r="F50" s="303">
        <f t="shared" si="13"/>
        <v>1608400405.14</v>
      </c>
      <c r="G50" s="303">
        <f t="shared" si="13"/>
        <v>325052009.73</v>
      </c>
      <c r="H50" s="303">
        <f t="shared" si="13"/>
        <v>925051559.33</v>
      </c>
      <c r="I50" s="303">
        <f t="shared" si="13"/>
        <v>725602514.37</v>
      </c>
    </row>
    <row r="51" spans="1:9">
      <c r="A51" s="349">
        <v>306</v>
      </c>
      <c r="B51" s="350" t="s">
        <v>149</v>
      </c>
      <c r="C51" s="351">
        <v>416894749</v>
      </c>
      <c r="D51" s="321">
        <v>447027988</v>
      </c>
      <c r="E51" s="335">
        <v>42240540.05</v>
      </c>
      <c r="F51" s="335">
        <v>246161411.99</v>
      </c>
      <c r="G51" s="335">
        <v>48505655.86</v>
      </c>
      <c r="H51" s="307">
        <v>117410158.9</v>
      </c>
      <c r="I51" s="334">
        <f t="shared" ref="I51:I57" si="14">F51-H51</f>
        <v>128751253.09</v>
      </c>
    </row>
    <row r="52" ht="15.75" customHeight="1" spans="1:9">
      <c r="A52" s="349">
        <v>361</v>
      </c>
      <c r="B52" s="350" t="s">
        <v>150</v>
      </c>
      <c r="C52" s="351">
        <v>577959856</v>
      </c>
      <c r="D52" s="321">
        <v>631479257.4</v>
      </c>
      <c r="E52" s="335">
        <v>104042776.26</v>
      </c>
      <c r="F52" s="335">
        <v>374601976.68</v>
      </c>
      <c r="G52" s="335">
        <v>81462938.33</v>
      </c>
      <c r="H52" s="307">
        <v>242507274.56</v>
      </c>
      <c r="I52" s="334">
        <f t="shared" si="14"/>
        <v>132094702.12</v>
      </c>
    </row>
    <row r="53" spans="1:9">
      <c r="A53" s="349">
        <v>362</v>
      </c>
      <c r="B53" s="350" t="s">
        <v>151</v>
      </c>
      <c r="C53" s="351">
        <v>2012000</v>
      </c>
      <c r="D53" s="321">
        <v>2012000</v>
      </c>
      <c r="E53" s="335">
        <v>0</v>
      </c>
      <c r="F53" s="335">
        <v>1680000</v>
      </c>
      <c r="G53" s="335">
        <v>0</v>
      </c>
      <c r="H53" s="307">
        <v>0</v>
      </c>
      <c r="I53" s="334">
        <f t="shared" si="14"/>
        <v>1680000</v>
      </c>
    </row>
    <row r="54" spans="1:9">
      <c r="A54" s="349">
        <v>363</v>
      </c>
      <c r="B54" s="350" t="s">
        <v>152</v>
      </c>
      <c r="C54" s="351">
        <v>35393956</v>
      </c>
      <c r="D54" s="321">
        <v>35893956</v>
      </c>
      <c r="E54" s="335">
        <v>1584226.89</v>
      </c>
      <c r="F54" s="335">
        <v>28613676.23</v>
      </c>
      <c r="G54" s="335">
        <v>5019402.62</v>
      </c>
      <c r="H54" s="307">
        <v>16031091.04</v>
      </c>
      <c r="I54" s="334">
        <f t="shared" si="14"/>
        <v>12582585.19</v>
      </c>
    </row>
    <row r="55" ht="10.5" customHeight="1" spans="1:9">
      <c r="A55" s="349">
        <v>365</v>
      </c>
      <c r="B55" s="350" t="s">
        <v>153</v>
      </c>
      <c r="C55" s="351">
        <v>1168509666</v>
      </c>
      <c r="D55" s="321">
        <v>1226685409</v>
      </c>
      <c r="E55" s="335">
        <v>108403246.27</v>
      </c>
      <c r="F55" s="335">
        <v>810750461.72</v>
      </c>
      <c r="G55" s="335">
        <v>166556750.95</v>
      </c>
      <c r="H55" s="307">
        <v>480036976.27</v>
      </c>
      <c r="I55" s="334">
        <f t="shared" si="14"/>
        <v>330713485.45</v>
      </c>
    </row>
    <row r="56" spans="1:9">
      <c r="A56" s="349">
        <v>366</v>
      </c>
      <c r="B56" s="350" t="s">
        <v>154</v>
      </c>
      <c r="C56" s="351">
        <v>55906390</v>
      </c>
      <c r="D56" s="321">
        <v>56306390</v>
      </c>
      <c r="E56" s="335">
        <v>1148788.76</v>
      </c>
      <c r="F56" s="335">
        <v>40356089.88</v>
      </c>
      <c r="G56" s="335">
        <v>6080109.59</v>
      </c>
      <c r="H56" s="307">
        <v>18310509.12</v>
      </c>
      <c r="I56" s="334">
        <f t="shared" si="14"/>
        <v>22045580.76</v>
      </c>
    </row>
    <row r="57" spans="1:9">
      <c r="A57" s="349">
        <v>367</v>
      </c>
      <c r="B57" s="350" t="s">
        <v>155</v>
      </c>
      <c r="C57" s="351">
        <v>63168064</v>
      </c>
      <c r="D57" s="321">
        <v>63168064</v>
      </c>
      <c r="E57" s="335">
        <v>1078590.31</v>
      </c>
      <c r="F57" s="335">
        <v>61691170.81</v>
      </c>
      <c r="G57" s="335">
        <v>10609924.51</v>
      </c>
      <c r="H57" s="307">
        <v>23196928.84</v>
      </c>
      <c r="I57" s="334">
        <v>58908283.2</v>
      </c>
    </row>
    <row r="58" spans="1:9">
      <c r="A58" s="349">
        <v>122</v>
      </c>
      <c r="B58" s="350" t="s">
        <v>113</v>
      </c>
      <c r="C58" s="351">
        <v>43598205</v>
      </c>
      <c r="D58" s="321">
        <v>55073205</v>
      </c>
      <c r="E58" s="335">
        <v>1167666.18</v>
      </c>
      <c r="F58" s="335">
        <v>44545617.83</v>
      </c>
      <c r="G58" s="335">
        <v>6817227.87</v>
      </c>
      <c r="H58" s="307">
        <v>27558620.6</v>
      </c>
      <c r="I58" s="334">
        <v>19413312.28</v>
      </c>
    </row>
    <row r="59" spans="1:9">
      <c r="A59" s="352"/>
      <c r="B59" s="353" t="s">
        <v>120</v>
      </c>
      <c r="C59" s="354">
        <v>0</v>
      </c>
      <c r="D59" s="337">
        <v>0</v>
      </c>
      <c r="E59" s="335">
        <v>0</v>
      </c>
      <c r="F59" s="335">
        <v>0</v>
      </c>
      <c r="G59" s="335">
        <v>0</v>
      </c>
      <c r="H59" s="307">
        <v>0</v>
      </c>
      <c r="I59" s="334">
        <v>19413312.28</v>
      </c>
    </row>
    <row r="60" ht="15.75" spans="1:9">
      <c r="A60" s="301" t="s">
        <v>156</v>
      </c>
      <c r="B60" s="332" t="s">
        <v>157</v>
      </c>
      <c r="C60" s="355">
        <f t="shared" ref="C60:I60" si="15">SUM(C61:C64)</f>
        <v>113302898</v>
      </c>
      <c r="D60" s="355">
        <f t="shared" si="15"/>
        <v>118692338.96</v>
      </c>
      <c r="E60" s="355">
        <f t="shared" si="15"/>
        <v>14494455.66</v>
      </c>
      <c r="F60" s="355">
        <f t="shared" si="15"/>
        <v>53762871.07</v>
      </c>
      <c r="G60" s="355">
        <f t="shared" si="15"/>
        <v>13575021.66</v>
      </c>
      <c r="H60" s="355">
        <f t="shared" si="15"/>
        <v>36904335.03</v>
      </c>
      <c r="I60" s="370">
        <f t="shared" si="15"/>
        <v>33915889.34</v>
      </c>
    </row>
    <row r="61" spans="1:9">
      <c r="A61" s="356">
        <v>391</v>
      </c>
      <c r="B61" s="344" t="s">
        <v>158</v>
      </c>
      <c r="C61" s="357">
        <v>100000</v>
      </c>
      <c r="D61" s="358">
        <v>100000</v>
      </c>
      <c r="E61" s="359">
        <v>0</v>
      </c>
      <c r="F61" s="358">
        <v>0</v>
      </c>
      <c r="G61" s="359">
        <v>0</v>
      </c>
      <c r="H61" s="358">
        <v>0</v>
      </c>
      <c r="I61" s="358">
        <v>19413312.28</v>
      </c>
    </row>
    <row r="62" spans="1:9">
      <c r="A62" s="304">
        <v>392</v>
      </c>
      <c r="B62" s="318" t="s">
        <v>159</v>
      </c>
      <c r="C62" s="360">
        <v>40613716</v>
      </c>
      <c r="D62" s="361">
        <v>45913156.96</v>
      </c>
      <c r="E62" s="359">
        <v>5134281.36</v>
      </c>
      <c r="F62" s="358">
        <v>16177699.8</v>
      </c>
      <c r="G62" s="359">
        <v>4174680.4</v>
      </c>
      <c r="H62" s="358">
        <v>9944410.44</v>
      </c>
      <c r="I62" s="358">
        <v>3877330.38</v>
      </c>
    </row>
    <row r="63" spans="1:9">
      <c r="A63" s="317">
        <v>122</v>
      </c>
      <c r="B63" s="318" t="s">
        <v>113</v>
      </c>
      <c r="C63" s="360">
        <v>65655174</v>
      </c>
      <c r="D63" s="361">
        <v>65555174</v>
      </c>
      <c r="E63" s="357">
        <v>9248909.46</v>
      </c>
      <c r="F63" s="358">
        <v>30948555.46</v>
      </c>
      <c r="G63" s="362">
        <v>8461359.56</v>
      </c>
      <c r="H63" s="358">
        <v>23669439.08</v>
      </c>
      <c r="I63" s="358">
        <f>F63-H63</f>
        <v>7279116.38</v>
      </c>
    </row>
    <row r="64" spans="1:9">
      <c r="A64" s="339"/>
      <c r="B64" s="328" t="s">
        <v>120</v>
      </c>
      <c r="C64" s="363">
        <v>6934008</v>
      </c>
      <c r="D64" s="364">
        <v>7124008</v>
      </c>
      <c r="E64" s="357">
        <v>111264.84</v>
      </c>
      <c r="F64" s="345">
        <v>6636615.81</v>
      </c>
      <c r="G64" s="362">
        <v>938981.7</v>
      </c>
      <c r="H64" s="345">
        <v>3290485.51</v>
      </c>
      <c r="I64" s="345">
        <f>F64-H64</f>
        <v>3346130.3</v>
      </c>
    </row>
    <row r="65" ht="15.75" spans="1:9">
      <c r="A65" s="301" t="s">
        <v>160</v>
      </c>
      <c r="B65" s="332" t="s">
        <v>161</v>
      </c>
      <c r="C65" s="338">
        <f t="shared" ref="C65:I65" si="16">SUM(C66:C67)</f>
        <v>23684772</v>
      </c>
      <c r="D65" s="338">
        <f t="shared" si="16"/>
        <v>22960944.55</v>
      </c>
      <c r="E65" s="338">
        <f t="shared" si="16"/>
        <v>4281213.5</v>
      </c>
      <c r="F65" s="338">
        <f t="shared" si="16"/>
        <v>13460879.81</v>
      </c>
      <c r="G65" s="338">
        <f t="shared" si="16"/>
        <v>5280042.99</v>
      </c>
      <c r="H65" s="338">
        <f t="shared" si="16"/>
        <v>11496305.9</v>
      </c>
      <c r="I65" s="300">
        <f t="shared" si="16"/>
        <v>1964573.91</v>
      </c>
    </row>
    <row r="66" ht="15.75" customHeight="1" spans="1:9">
      <c r="A66" s="317">
        <v>422</v>
      </c>
      <c r="B66" s="318" t="s">
        <v>162</v>
      </c>
      <c r="C66" s="343">
        <v>17860035</v>
      </c>
      <c r="D66" s="321">
        <v>17182637.64</v>
      </c>
      <c r="E66" s="335">
        <v>3047053.65</v>
      </c>
      <c r="F66" s="335">
        <v>8624963.67</v>
      </c>
      <c r="G66" s="335">
        <v>3752474.92</v>
      </c>
      <c r="H66" s="307">
        <v>7539302.61</v>
      </c>
      <c r="I66" s="307">
        <f>F66-H66</f>
        <v>1085661.06</v>
      </c>
    </row>
    <row r="67" spans="1:9">
      <c r="A67" s="339"/>
      <c r="B67" s="328" t="s">
        <v>120</v>
      </c>
      <c r="C67" s="340">
        <v>5824737</v>
      </c>
      <c r="D67" s="337">
        <v>5778306.91</v>
      </c>
      <c r="E67" s="335">
        <v>1234159.85</v>
      </c>
      <c r="F67" s="335">
        <v>4835916.14</v>
      </c>
      <c r="G67" s="335">
        <v>1527568.07</v>
      </c>
      <c r="H67" s="307">
        <v>3957003.29</v>
      </c>
      <c r="I67" s="311">
        <f>F67-H67</f>
        <v>878912.85</v>
      </c>
    </row>
    <row r="68" ht="15" spans="1:9">
      <c r="A68" s="54" t="s">
        <v>163</v>
      </c>
      <c r="B68" s="332" t="s">
        <v>164</v>
      </c>
      <c r="C68" s="338">
        <f t="shared" ref="C68:I68" si="17">SUM(C69:C72)</f>
        <v>1236063671</v>
      </c>
      <c r="D68" s="303">
        <f t="shared" si="17"/>
        <v>1292027342</v>
      </c>
      <c r="E68" s="303">
        <f t="shared" si="17"/>
        <v>114451692.94</v>
      </c>
      <c r="F68" s="303">
        <f t="shared" si="17"/>
        <v>960715649.22</v>
      </c>
      <c r="G68" s="303">
        <f t="shared" si="17"/>
        <v>160309330.01</v>
      </c>
      <c r="H68" s="303">
        <f t="shared" si="17"/>
        <v>492647868.95</v>
      </c>
      <c r="I68" s="333">
        <f t="shared" si="17"/>
        <v>468067780.27</v>
      </c>
    </row>
    <row r="69" spans="1:9">
      <c r="A69" s="317">
        <v>451</v>
      </c>
      <c r="B69" s="318" t="s">
        <v>165</v>
      </c>
      <c r="C69" s="343">
        <v>380762069</v>
      </c>
      <c r="D69" s="371">
        <v>435692693</v>
      </c>
      <c r="E69" s="335">
        <v>34907697.74</v>
      </c>
      <c r="F69" s="335">
        <v>250012296.72</v>
      </c>
      <c r="G69" s="335">
        <v>17105955.35</v>
      </c>
      <c r="H69" s="307">
        <v>34412256.43</v>
      </c>
      <c r="I69" s="334">
        <f>F69-H69</f>
        <v>215600040.29</v>
      </c>
    </row>
    <row r="70" spans="1:9">
      <c r="A70" s="317">
        <v>452</v>
      </c>
      <c r="B70" s="318" t="s">
        <v>166</v>
      </c>
      <c r="C70" s="343">
        <v>734864950</v>
      </c>
      <c r="D70" s="321">
        <v>734216676.05</v>
      </c>
      <c r="E70" s="335">
        <v>61934590.3</v>
      </c>
      <c r="F70" s="335">
        <v>639776211.89</v>
      </c>
      <c r="G70" s="335">
        <v>124245950.18</v>
      </c>
      <c r="H70" s="307">
        <v>402532174.53</v>
      </c>
      <c r="I70" s="334">
        <f t="shared" ref="I70:I75" si="18">F70-H70</f>
        <v>237244037.36</v>
      </c>
    </row>
    <row r="71" spans="1:9">
      <c r="A71" s="317">
        <v>122</v>
      </c>
      <c r="B71" s="318" t="s">
        <v>113</v>
      </c>
      <c r="C71" s="343">
        <v>92088526</v>
      </c>
      <c r="D71" s="321">
        <v>92269974.95</v>
      </c>
      <c r="E71" s="335">
        <v>14317421.2</v>
      </c>
      <c r="F71" s="335">
        <v>43662341.09</v>
      </c>
      <c r="G71" s="335">
        <v>14624369.6</v>
      </c>
      <c r="H71" s="307">
        <v>42855412.84</v>
      </c>
      <c r="I71" s="334">
        <f t="shared" si="18"/>
        <v>806928.25</v>
      </c>
    </row>
    <row r="72" spans="1:9">
      <c r="A72" s="372"/>
      <c r="B72" s="328" t="s">
        <v>120</v>
      </c>
      <c r="C72" s="346">
        <v>28348126</v>
      </c>
      <c r="D72" s="311">
        <v>29847998</v>
      </c>
      <c r="E72" s="311">
        <v>3291983.7</v>
      </c>
      <c r="F72" s="311">
        <v>27264799.52</v>
      </c>
      <c r="G72" s="311">
        <v>4333054.88</v>
      </c>
      <c r="H72" s="311">
        <v>12848025.15</v>
      </c>
      <c r="I72" s="334">
        <f t="shared" si="18"/>
        <v>14416774.37</v>
      </c>
    </row>
    <row r="73" ht="15.75" spans="1:9">
      <c r="A73" s="373" t="s">
        <v>167</v>
      </c>
      <c r="B73" s="332" t="s">
        <v>168</v>
      </c>
      <c r="C73" s="300">
        <f t="shared" ref="C73:I73" si="19">SUM(C74:C75)</f>
        <v>53151661</v>
      </c>
      <c r="D73" s="374">
        <f t="shared" si="19"/>
        <v>73660982.96</v>
      </c>
      <c r="E73" s="303">
        <f t="shared" si="19"/>
        <v>11100168.11</v>
      </c>
      <c r="F73" s="374">
        <f t="shared" si="19"/>
        <v>43578936.95</v>
      </c>
      <c r="G73" s="303">
        <f t="shared" si="19"/>
        <v>16292587.62</v>
      </c>
      <c r="H73" s="374">
        <f t="shared" si="19"/>
        <v>36203823.83</v>
      </c>
      <c r="I73" s="303">
        <f t="shared" si="19"/>
        <v>7375113.12</v>
      </c>
    </row>
    <row r="74" spans="1:9">
      <c r="A74" s="349">
        <v>482</v>
      </c>
      <c r="B74" s="318" t="s">
        <v>169</v>
      </c>
      <c r="C74" s="319">
        <v>51774566</v>
      </c>
      <c r="D74" s="375">
        <v>72283887.96</v>
      </c>
      <c r="E74" s="307">
        <v>11079785.51</v>
      </c>
      <c r="F74" s="376">
        <v>42324148.79</v>
      </c>
      <c r="G74" s="307">
        <v>16097745.39</v>
      </c>
      <c r="H74" s="376">
        <v>35538109.64</v>
      </c>
      <c r="I74" s="307">
        <f t="shared" si="18"/>
        <v>6786039.15</v>
      </c>
    </row>
    <row r="75" spans="1:9">
      <c r="A75" s="295"/>
      <c r="B75" s="328" t="s">
        <v>120</v>
      </c>
      <c r="C75" s="345">
        <v>1377095</v>
      </c>
      <c r="D75" s="377">
        <v>1377095</v>
      </c>
      <c r="E75" s="345">
        <v>20382.6</v>
      </c>
      <c r="F75" s="378">
        <v>1254788.16</v>
      </c>
      <c r="G75" s="345">
        <v>194842.23</v>
      </c>
      <c r="H75" s="378">
        <v>665714.19</v>
      </c>
      <c r="I75" s="311">
        <f t="shared" si="18"/>
        <v>589073.97</v>
      </c>
    </row>
    <row r="76" ht="15.75" spans="1:9">
      <c r="A76" s="379" t="s">
        <v>170</v>
      </c>
      <c r="B76" s="332" t="s">
        <v>171</v>
      </c>
      <c r="C76" s="338">
        <f t="shared" ref="C76:I76" si="20">SUM(C77:C79)</f>
        <v>38057148</v>
      </c>
      <c r="D76" s="303">
        <f t="shared" si="20"/>
        <v>51757205.84</v>
      </c>
      <c r="E76" s="303">
        <f t="shared" si="20"/>
        <v>4358838.63</v>
      </c>
      <c r="F76" s="303">
        <f t="shared" si="20"/>
        <v>24496784.14</v>
      </c>
      <c r="G76" s="303">
        <f t="shared" si="20"/>
        <v>6204400.09</v>
      </c>
      <c r="H76" s="303">
        <f t="shared" si="20"/>
        <v>15643545.9</v>
      </c>
      <c r="I76" s="333">
        <f t="shared" si="20"/>
        <v>24468877.63</v>
      </c>
    </row>
    <row r="77" spans="1:9">
      <c r="A77" s="349">
        <v>541</v>
      </c>
      <c r="B77" s="318" t="s">
        <v>172</v>
      </c>
      <c r="C77" s="343">
        <v>34844595</v>
      </c>
      <c r="D77" s="321">
        <v>48544652.84</v>
      </c>
      <c r="E77" s="335">
        <v>4302774.39</v>
      </c>
      <c r="F77" s="335">
        <v>21750610.55</v>
      </c>
      <c r="G77" s="335">
        <v>5779603.04</v>
      </c>
      <c r="H77" s="307">
        <v>14322251.42</v>
      </c>
      <c r="I77" s="334">
        <v>11521999.26</v>
      </c>
    </row>
    <row r="78" spans="1:9">
      <c r="A78" s="317">
        <v>122</v>
      </c>
      <c r="B78" s="318" t="s">
        <v>113</v>
      </c>
      <c r="C78" s="343">
        <v>1000</v>
      </c>
      <c r="D78" s="321">
        <v>1000</v>
      </c>
      <c r="E78" s="335">
        <v>0</v>
      </c>
      <c r="F78" s="335">
        <v>0</v>
      </c>
      <c r="G78" s="335">
        <v>0</v>
      </c>
      <c r="H78" s="307">
        <v>0</v>
      </c>
      <c r="I78" s="334">
        <v>11521999.26</v>
      </c>
    </row>
    <row r="79" spans="1:9">
      <c r="A79" s="295"/>
      <c r="B79" s="328" t="s">
        <v>120</v>
      </c>
      <c r="C79" s="346">
        <v>3211553</v>
      </c>
      <c r="D79" s="329">
        <v>3211553</v>
      </c>
      <c r="E79" s="335">
        <v>56064.24</v>
      </c>
      <c r="F79" s="335">
        <v>2746173.59</v>
      </c>
      <c r="G79" s="335">
        <v>424797.05</v>
      </c>
      <c r="H79" s="311">
        <v>1321294.48</v>
      </c>
      <c r="I79" s="334">
        <f>F79-H79</f>
        <v>1424879.11</v>
      </c>
    </row>
    <row r="80" ht="15.75" spans="1:9">
      <c r="A80" s="301" t="s">
        <v>173</v>
      </c>
      <c r="B80" s="332" t="s">
        <v>174</v>
      </c>
      <c r="C80" s="338">
        <f t="shared" ref="C80:I80" si="21">C81</f>
        <v>142420</v>
      </c>
      <c r="D80" s="303">
        <f t="shared" si="21"/>
        <v>3552631</v>
      </c>
      <c r="E80" s="303">
        <f t="shared" si="21"/>
        <v>593089</v>
      </c>
      <c r="F80" s="303">
        <f t="shared" si="21"/>
        <v>593089</v>
      </c>
      <c r="G80" s="303">
        <f t="shared" si="21"/>
        <v>593089</v>
      </c>
      <c r="H80" s="303">
        <f t="shared" si="21"/>
        <v>593089</v>
      </c>
      <c r="I80" s="333">
        <f t="shared" si="21"/>
        <v>0</v>
      </c>
    </row>
    <row r="81" spans="1:9">
      <c r="A81" s="339">
        <v>573</v>
      </c>
      <c r="B81" s="328" t="s">
        <v>175</v>
      </c>
      <c r="C81" s="340">
        <v>142420</v>
      </c>
      <c r="D81" s="340">
        <v>3552631</v>
      </c>
      <c r="E81" s="335">
        <v>593089</v>
      </c>
      <c r="F81" s="335">
        <v>593089</v>
      </c>
      <c r="G81" s="335">
        <v>593089</v>
      </c>
      <c r="H81" s="307">
        <v>593089</v>
      </c>
      <c r="I81" s="334">
        <f>F81-H81</f>
        <v>0</v>
      </c>
    </row>
    <row r="82" ht="15.75" spans="1:9">
      <c r="A82" s="347" t="s">
        <v>176</v>
      </c>
      <c r="B82" s="332" t="s">
        <v>177</v>
      </c>
      <c r="C82" s="338">
        <f t="shared" ref="C82:I82" si="22">C83</f>
        <v>12304</v>
      </c>
      <c r="D82" s="303">
        <f t="shared" si="22"/>
        <v>12304</v>
      </c>
      <c r="E82" s="303">
        <f t="shared" si="22"/>
        <v>0</v>
      </c>
      <c r="F82" s="303">
        <f t="shared" si="22"/>
        <v>0</v>
      </c>
      <c r="G82" s="303">
        <f t="shared" si="22"/>
        <v>0</v>
      </c>
      <c r="H82" s="303">
        <f t="shared" si="22"/>
        <v>0</v>
      </c>
      <c r="I82" s="333">
        <f t="shared" si="22"/>
        <v>0</v>
      </c>
    </row>
    <row r="83" spans="1:9">
      <c r="A83" s="352">
        <v>606</v>
      </c>
      <c r="B83" s="328" t="s">
        <v>178</v>
      </c>
      <c r="C83" s="340">
        <v>12304</v>
      </c>
      <c r="D83" s="340">
        <v>12304</v>
      </c>
      <c r="E83" s="335">
        <v>0</v>
      </c>
      <c r="F83" s="335">
        <v>0</v>
      </c>
      <c r="G83" s="335">
        <v>0</v>
      </c>
      <c r="H83" s="307">
        <v>0</v>
      </c>
      <c r="I83" s="334">
        <f>F83-H83</f>
        <v>0</v>
      </c>
    </row>
    <row r="84" ht="15.75" spans="1:9">
      <c r="A84" s="312" t="s">
        <v>179</v>
      </c>
      <c r="B84" s="332" t="s">
        <v>180</v>
      </c>
      <c r="C84" s="338">
        <f t="shared" ref="C84:I84" si="23">C85</f>
        <v>36626000</v>
      </c>
      <c r="D84" s="338">
        <f t="shared" si="23"/>
        <v>37506000</v>
      </c>
      <c r="E84" s="338">
        <f t="shared" si="23"/>
        <v>3545193.65</v>
      </c>
      <c r="F84" s="338">
        <f t="shared" si="23"/>
        <v>26869124.99</v>
      </c>
      <c r="G84" s="338">
        <f t="shared" si="23"/>
        <v>6125642.48</v>
      </c>
      <c r="H84" s="300">
        <f t="shared" si="23"/>
        <v>19230877.86</v>
      </c>
      <c r="I84" s="333">
        <f t="shared" si="23"/>
        <v>7638247.13</v>
      </c>
    </row>
    <row r="85" spans="1:9">
      <c r="A85" s="317">
        <v>692</v>
      </c>
      <c r="B85" s="328" t="s">
        <v>181</v>
      </c>
      <c r="C85" s="340">
        <v>36626000</v>
      </c>
      <c r="D85" s="337">
        <v>37506000</v>
      </c>
      <c r="E85" s="335">
        <v>3545193.65</v>
      </c>
      <c r="F85" s="335">
        <v>26869124.99</v>
      </c>
      <c r="G85" s="335">
        <v>6125642.48</v>
      </c>
      <c r="H85" s="311">
        <v>19230877.86</v>
      </c>
      <c r="I85" s="334">
        <f>F85-H85</f>
        <v>7638247.13</v>
      </c>
    </row>
    <row r="86" ht="15" spans="1:9">
      <c r="A86" s="380" t="s">
        <v>182</v>
      </c>
      <c r="B86" s="332" t="s">
        <v>183</v>
      </c>
      <c r="C86" s="338">
        <f t="shared" ref="C86:I86" si="24">C87</f>
        <v>337598667</v>
      </c>
      <c r="D86" s="338">
        <f t="shared" si="24"/>
        <v>337223667</v>
      </c>
      <c r="E86" s="338">
        <f t="shared" si="24"/>
        <v>3892238.31</v>
      </c>
      <c r="F86" s="338">
        <f t="shared" si="24"/>
        <v>265768068.9</v>
      </c>
      <c r="G86" s="338">
        <f t="shared" si="24"/>
        <v>67828949.21</v>
      </c>
      <c r="H86" s="338">
        <f t="shared" si="24"/>
        <v>206007800.64</v>
      </c>
      <c r="I86" s="300">
        <f t="shared" si="24"/>
        <v>59760268.26</v>
      </c>
    </row>
    <row r="87" spans="1:9">
      <c r="A87" s="352"/>
      <c r="B87" s="328" t="s">
        <v>120</v>
      </c>
      <c r="C87" s="340">
        <v>337598667</v>
      </c>
      <c r="D87" s="337">
        <v>337223667</v>
      </c>
      <c r="E87" s="381">
        <v>3892238.31</v>
      </c>
      <c r="F87" s="381">
        <v>265768068.9</v>
      </c>
      <c r="G87" s="381">
        <v>67828949.21</v>
      </c>
      <c r="H87" s="311">
        <v>206007800.64</v>
      </c>
      <c r="I87" s="368">
        <f>F87-H87</f>
        <v>59760268.26</v>
      </c>
    </row>
    <row r="88" ht="15.75" spans="1:9">
      <c r="A88" s="347" t="s">
        <v>184</v>
      </c>
      <c r="B88" s="332" t="s">
        <v>185</v>
      </c>
      <c r="C88" s="338">
        <f t="shared" ref="C88:I88" si="25">SUM(C89:C90)</f>
        <v>42434250</v>
      </c>
      <c r="D88" s="303">
        <f t="shared" si="25"/>
        <v>45122939</v>
      </c>
      <c r="E88" s="303">
        <f t="shared" si="25"/>
        <v>10536037.41</v>
      </c>
      <c r="F88" s="303">
        <f t="shared" si="25"/>
        <v>15628138.39</v>
      </c>
      <c r="G88" s="303">
        <f t="shared" si="25"/>
        <v>5497534</v>
      </c>
      <c r="H88" s="303">
        <f t="shared" si="25"/>
        <v>6637473.56</v>
      </c>
      <c r="I88" s="333">
        <f t="shared" si="25"/>
        <v>8990664.83</v>
      </c>
    </row>
    <row r="89" spans="1:9">
      <c r="A89" s="349">
        <v>811</v>
      </c>
      <c r="B89" s="318" t="s">
        <v>186</v>
      </c>
      <c r="C89" s="343">
        <v>34406000</v>
      </c>
      <c r="D89" s="321">
        <v>35924000</v>
      </c>
      <c r="E89" s="335">
        <v>9459416.11</v>
      </c>
      <c r="F89" s="335">
        <v>12195459.65</v>
      </c>
      <c r="G89" s="335">
        <v>3548555.46</v>
      </c>
      <c r="H89" s="307">
        <v>3999579.05</v>
      </c>
      <c r="I89" s="334">
        <f>F89-H89</f>
        <v>8195880.6</v>
      </c>
    </row>
    <row r="90" spans="1:9">
      <c r="A90" s="352">
        <v>812</v>
      </c>
      <c r="B90" s="328" t="s">
        <v>187</v>
      </c>
      <c r="C90" s="340">
        <v>8028250</v>
      </c>
      <c r="D90" s="337">
        <v>9198939</v>
      </c>
      <c r="E90" s="337">
        <v>1076621.3</v>
      </c>
      <c r="F90" s="337">
        <v>3432678.74</v>
      </c>
      <c r="G90" s="337">
        <v>1948978.54</v>
      </c>
      <c r="H90" s="337">
        <v>2637894.51</v>
      </c>
      <c r="I90" s="368">
        <f>F90-H90</f>
        <v>794784.23</v>
      </c>
    </row>
    <row r="91" ht="15.75" spans="1:9">
      <c r="A91" s="301" t="s">
        <v>188</v>
      </c>
      <c r="B91" s="332" t="s">
        <v>189</v>
      </c>
      <c r="C91" s="338">
        <f t="shared" ref="C91:I91" si="26">SUM(C92:C95)</f>
        <v>662465872</v>
      </c>
      <c r="D91" s="303">
        <f t="shared" si="26"/>
        <v>705536828.19</v>
      </c>
      <c r="E91" s="303">
        <f t="shared" si="26"/>
        <v>18658559.11</v>
      </c>
      <c r="F91" s="338">
        <f t="shared" si="26"/>
        <v>639181240.22</v>
      </c>
      <c r="G91" s="338">
        <f t="shared" si="26"/>
        <v>96019564.99</v>
      </c>
      <c r="H91" s="300">
        <f t="shared" si="26"/>
        <v>324203863.64</v>
      </c>
      <c r="I91" s="333">
        <f t="shared" si="26"/>
        <v>314977376.58</v>
      </c>
    </row>
    <row r="92" spans="1:9">
      <c r="A92" s="317">
        <v>841</v>
      </c>
      <c r="B92" s="318" t="s">
        <v>190</v>
      </c>
      <c r="C92" s="343">
        <v>27744535</v>
      </c>
      <c r="D92" s="321">
        <v>27744535</v>
      </c>
      <c r="E92" s="321">
        <v>0</v>
      </c>
      <c r="F92" s="321">
        <v>27744535</v>
      </c>
      <c r="G92" s="335">
        <v>4302920.33</v>
      </c>
      <c r="H92" s="307">
        <v>12708042.39</v>
      </c>
      <c r="I92" s="334">
        <f>F92-H92</f>
        <v>15036492.61</v>
      </c>
    </row>
    <row r="93" spans="1:9">
      <c r="A93" s="317">
        <v>843</v>
      </c>
      <c r="B93" s="318" t="s">
        <v>191</v>
      </c>
      <c r="C93" s="343">
        <v>281901606</v>
      </c>
      <c r="D93" s="321">
        <v>281901606</v>
      </c>
      <c r="E93" s="321">
        <v>0</v>
      </c>
      <c r="F93" s="321">
        <v>276431644</v>
      </c>
      <c r="G93" s="335">
        <v>37540782.24</v>
      </c>
      <c r="H93" s="307">
        <v>107713884.8</v>
      </c>
      <c r="I93" s="334">
        <f>F93-H93</f>
        <v>168717759.2</v>
      </c>
    </row>
    <row r="94" spans="1:9">
      <c r="A94" s="317">
        <v>846</v>
      </c>
      <c r="B94" s="318" t="s">
        <v>192</v>
      </c>
      <c r="C94" s="343">
        <v>332171806</v>
      </c>
      <c r="D94" s="321">
        <v>375890687.19</v>
      </c>
      <c r="E94" s="335">
        <v>18658559.11</v>
      </c>
      <c r="F94" s="335">
        <v>315005061.22</v>
      </c>
      <c r="G94" s="335">
        <v>50148603.59</v>
      </c>
      <c r="H94" s="307">
        <v>197787052.67</v>
      </c>
      <c r="I94" s="334">
        <f>F94-H94</f>
        <v>117218008.55</v>
      </c>
    </row>
    <row r="95" spans="1:9">
      <c r="A95" s="382"/>
      <c r="B95" s="318" t="s">
        <v>120</v>
      </c>
      <c r="C95" s="346">
        <v>20647925</v>
      </c>
      <c r="D95" s="329">
        <v>20000000</v>
      </c>
      <c r="E95" s="335">
        <v>0</v>
      </c>
      <c r="F95" s="335">
        <v>20000000</v>
      </c>
      <c r="G95" s="335">
        <v>4027258.83</v>
      </c>
      <c r="H95" s="311">
        <v>5994883.78</v>
      </c>
      <c r="I95" s="334">
        <f>F95-H95</f>
        <v>14005116.22</v>
      </c>
    </row>
    <row r="96" ht="21" customHeight="1" spans="1:9">
      <c r="A96" s="383" t="s">
        <v>193</v>
      </c>
      <c r="B96" s="384"/>
      <c r="C96" s="385">
        <f>C97</f>
        <v>136240680</v>
      </c>
      <c r="D96" s="385">
        <f>D97</f>
        <v>149292605</v>
      </c>
      <c r="E96" s="386">
        <f>SUM(E97:E97)</f>
        <v>0</v>
      </c>
      <c r="F96" s="386">
        <f>SUM(F97:F97)</f>
        <v>0</v>
      </c>
      <c r="G96" s="386">
        <f>SUM(G97:G97)</f>
        <v>0</v>
      </c>
      <c r="H96" s="386">
        <f>SUM(H97:H97)</f>
        <v>0</v>
      </c>
      <c r="I96" s="398">
        <f>SUM(I97:I97)</f>
        <v>0</v>
      </c>
    </row>
    <row r="97" spans="1:9">
      <c r="A97" s="387" t="s">
        <v>194</v>
      </c>
      <c r="B97" s="388"/>
      <c r="C97" s="340">
        <v>136240680</v>
      </c>
      <c r="D97" s="337">
        <v>149292605</v>
      </c>
      <c r="E97" s="311">
        <v>0</v>
      </c>
      <c r="F97" s="311">
        <v>0</v>
      </c>
      <c r="G97" s="311">
        <v>0</v>
      </c>
      <c r="H97" s="311">
        <v>0</v>
      </c>
      <c r="I97" s="334">
        <f>F97-H97</f>
        <v>0</v>
      </c>
    </row>
    <row r="98" ht="30.75" customHeight="1" spans="1:9">
      <c r="A98" s="389" t="s">
        <v>195</v>
      </c>
      <c r="B98" s="389"/>
      <c r="C98" s="390">
        <f t="shared" ref="C98:I98" si="27">C100</f>
        <v>1103252705</v>
      </c>
      <c r="D98" s="390">
        <f t="shared" si="27"/>
        <v>1135285522.31</v>
      </c>
      <c r="E98" s="390">
        <f t="shared" si="27"/>
        <v>91738652.06</v>
      </c>
      <c r="F98" s="390">
        <f t="shared" si="27"/>
        <v>724176044.4</v>
      </c>
      <c r="G98" s="390">
        <f t="shared" si="27"/>
        <v>182925287.15</v>
      </c>
      <c r="H98" s="390">
        <f t="shared" si="27"/>
        <v>576526840.27</v>
      </c>
      <c r="I98" s="390">
        <f t="shared" si="27"/>
        <v>147649204.13</v>
      </c>
    </row>
    <row r="99" ht="23.25" customHeight="1" spans="1:9">
      <c r="A99" s="391" t="s">
        <v>196</v>
      </c>
      <c r="B99" s="392"/>
      <c r="C99" s="393">
        <f t="shared" ref="C99:I99" si="28">C8+C98</f>
        <v>11289121688</v>
      </c>
      <c r="D99" s="393">
        <f t="shared" si="28"/>
        <v>11974403940.06</v>
      </c>
      <c r="E99" s="393">
        <f t="shared" si="28"/>
        <v>1041869748.99</v>
      </c>
      <c r="F99" s="393">
        <f t="shared" si="28"/>
        <v>8223676640.09</v>
      </c>
      <c r="G99" s="393">
        <f t="shared" si="28"/>
        <v>1678495935.09</v>
      </c>
      <c r="H99" s="393">
        <f t="shared" si="28"/>
        <v>4930951028.91</v>
      </c>
      <c r="I99" s="399">
        <f t="shared" si="28"/>
        <v>3378789283.66</v>
      </c>
    </row>
    <row r="100" ht="23.25" customHeight="1" spans="1:9">
      <c r="A100" s="394" t="s">
        <v>195</v>
      </c>
      <c r="B100" s="395"/>
      <c r="C100" s="396">
        <f t="shared" ref="C100:I100" si="29">C101+C103+C110+C116+C112+C118+C123+C125+C131+C134+C137+C141+C143+C145+C147</f>
        <v>1103252705</v>
      </c>
      <c r="D100" s="396">
        <f t="shared" si="29"/>
        <v>1135285522.31</v>
      </c>
      <c r="E100" s="396">
        <f t="shared" si="29"/>
        <v>91738652.06</v>
      </c>
      <c r="F100" s="396">
        <f t="shared" si="29"/>
        <v>724176044.4</v>
      </c>
      <c r="G100" s="396">
        <f t="shared" si="29"/>
        <v>182925287.15</v>
      </c>
      <c r="H100" s="396">
        <f t="shared" si="29"/>
        <v>576526840.27</v>
      </c>
      <c r="I100" s="58">
        <f t="shared" si="29"/>
        <v>147649204.13</v>
      </c>
    </row>
    <row r="101" ht="15.75" spans="1:9">
      <c r="A101" s="301" t="s">
        <v>106</v>
      </c>
      <c r="B101" s="348" t="s">
        <v>107</v>
      </c>
      <c r="C101" s="338">
        <f t="shared" ref="C101:I101" si="30">C102</f>
        <v>52890000</v>
      </c>
      <c r="D101" s="303">
        <f t="shared" si="30"/>
        <v>52890100</v>
      </c>
      <c r="E101" s="303">
        <f t="shared" si="30"/>
        <v>7863380.35</v>
      </c>
      <c r="F101" s="303">
        <f t="shared" si="30"/>
        <v>24474110.08</v>
      </c>
      <c r="G101" s="303">
        <f t="shared" si="30"/>
        <v>8097611.13</v>
      </c>
      <c r="H101" s="303">
        <f t="shared" si="30"/>
        <v>23669879.34</v>
      </c>
      <c r="I101" s="303">
        <f t="shared" si="30"/>
        <v>804230.739999998</v>
      </c>
    </row>
    <row r="102" spans="1:9">
      <c r="A102" s="339">
        <v>31</v>
      </c>
      <c r="B102" s="353" t="s">
        <v>108</v>
      </c>
      <c r="C102" s="340">
        <v>52890000</v>
      </c>
      <c r="D102" s="337">
        <v>52890100</v>
      </c>
      <c r="E102" s="337">
        <v>7863380.35</v>
      </c>
      <c r="F102" s="335">
        <v>24474110.08</v>
      </c>
      <c r="G102" s="335">
        <v>8097611.13</v>
      </c>
      <c r="H102" s="311">
        <v>23669879.34</v>
      </c>
      <c r="I102" s="311">
        <f>F102-H102</f>
        <v>804230.739999998</v>
      </c>
    </row>
    <row r="103" ht="15.75" spans="1:9">
      <c r="A103" s="301" t="s">
        <v>110</v>
      </c>
      <c r="B103" s="348" t="s">
        <v>111</v>
      </c>
      <c r="C103" s="338">
        <f t="shared" ref="C103:I103" si="31">SUM(C104:C109)</f>
        <v>48119813</v>
      </c>
      <c r="D103" s="303">
        <f t="shared" si="31"/>
        <v>48539813</v>
      </c>
      <c r="E103" s="303">
        <f t="shared" si="31"/>
        <v>7181258.4</v>
      </c>
      <c r="F103" s="303">
        <f t="shared" si="31"/>
        <v>22127868.19</v>
      </c>
      <c r="G103" s="303">
        <f t="shared" si="31"/>
        <v>7503848.86</v>
      </c>
      <c r="H103" s="303">
        <f t="shared" si="31"/>
        <v>21983484.05</v>
      </c>
      <c r="I103" s="333">
        <f t="shared" si="31"/>
        <v>144384.140000001</v>
      </c>
    </row>
    <row r="104" spans="1:9">
      <c r="A104" s="317">
        <v>121</v>
      </c>
      <c r="B104" s="350" t="s">
        <v>112</v>
      </c>
      <c r="C104" s="343">
        <v>939377</v>
      </c>
      <c r="D104" s="321">
        <v>939377</v>
      </c>
      <c r="E104" s="335">
        <v>108203.66</v>
      </c>
      <c r="F104" s="335">
        <v>315073.48</v>
      </c>
      <c r="G104" s="335">
        <v>108203.66</v>
      </c>
      <c r="H104" s="307">
        <v>315073.48</v>
      </c>
      <c r="I104" s="334">
        <f t="shared" ref="I104:I109" si="32">F104-H104</f>
        <v>0</v>
      </c>
    </row>
    <row r="105" spans="1:9">
      <c r="A105" s="317">
        <v>122</v>
      </c>
      <c r="B105" s="350" t="s">
        <v>113</v>
      </c>
      <c r="C105" s="343">
        <v>36034915</v>
      </c>
      <c r="D105" s="321">
        <v>36454915</v>
      </c>
      <c r="E105" s="335">
        <v>5188334.86</v>
      </c>
      <c r="F105" s="335">
        <v>15450733.73</v>
      </c>
      <c r="G105" s="335">
        <v>5510925.32</v>
      </c>
      <c r="H105" s="307">
        <v>15306349.59</v>
      </c>
      <c r="I105" s="334">
        <f t="shared" si="32"/>
        <v>144384.140000001</v>
      </c>
    </row>
    <row r="106" spans="1:9">
      <c r="A106" s="317">
        <v>123</v>
      </c>
      <c r="B106" s="350" t="s">
        <v>114</v>
      </c>
      <c r="C106" s="343">
        <v>827550</v>
      </c>
      <c r="D106" s="321">
        <v>827550</v>
      </c>
      <c r="E106" s="335">
        <v>93257.48</v>
      </c>
      <c r="F106" s="335">
        <v>265257.02</v>
      </c>
      <c r="G106" s="335">
        <v>93257.48</v>
      </c>
      <c r="H106" s="307">
        <v>265257.02</v>
      </c>
      <c r="I106" s="334">
        <f t="shared" si="32"/>
        <v>0</v>
      </c>
    </row>
    <row r="107" spans="1:9">
      <c r="A107" s="317">
        <v>124</v>
      </c>
      <c r="B107" s="350" t="s">
        <v>115</v>
      </c>
      <c r="C107" s="343">
        <v>643001</v>
      </c>
      <c r="D107" s="321">
        <v>643001</v>
      </c>
      <c r="E107" s="335">
        <v>100929.6</v>
      </c>
      <c r="F107" s="335">
        <v>297774.04</v>
      </c>
      <c r="G107" s="335">
        <v>100929.6</v>
      </c>
      <c r="H107" s="307">
        <v>297774.04</v>
      </c>
      <c r="I107" s="334">
        <f t="shared" si="32"/>
        <v>0</v>
      </c>
    </row>
    <row r="108" spans="1:9">
      <c r="A108" s="317">
        <v>129</v>
      </c>
      <c r="B108" s="350" t="s">
        <v>118</v>
      </c>
      <c r="C108" s="343">
        <v>9088899</v>
      </c>
      <c r="D108" s="321">
        <v>9088899</v>
      </c>
      <c r="E108" s="335">
        <v>1600024.16</v>
      </c>
      <c r="F108" s="335">
        <v>5528486.12</v>
      </c>
      <c r="G108" s="335">
        <v>1600024.16</v>
      </c>
      <c r="H108" s="307">
        <v>5528486.12</v>
      </c>
      <c r="I108" s="334">
        <f t="shared" si="32"/>
        <v>0</v>
      </c>
    </row>
    <row r="109" spans="1:9">
      <c r="A109" s="339">
        <v>131</v>
      </c>
      <c r="B109" s="353" t="s">
        <v>119</v>
      </c>
      <c r="C109" s="340">
        <v>586071</v>
      </c>
      <c r="D109" s="337">
        <v>586071</v>
      </c>
      <c r="E109" s="335">
        <v>90508.64</v>
      </c>
      <c r="F109" s="335">
        <v>270543.8</v>
      </c>
      <c r="G109" s="335">
        <v>90508.64</v>
      </c>
      <c r="H109" s="307">
        <v>270543.8</v>
      </c>
      <c r="I109" s="334">
        <f t="shared" si="32"/>
        <v>0</v>
      </c>
    </row>
    <row r="110" ht="15.75" spans="1:9">
      <c r="A110" s="301" t="s">
        <v>121</v>
      </c>
      <c r="B110" s="348" t="s">
        <v>122</v>
      </c>
      <c r="C110" s="338">
        <f t="shared" ref="C110:I110" si="33">C111</f>
        <v>23582532</v>
      </c>
      <c r="D110" s="303">
        <f t="shared" si="33"/>
        <v>23582532</v>
      </c>
      <c r="E110" s="303">
        <f t="shared" si="33"/>
        <v>3471774.76</v>
      </c>
      <c r="F110" s="303">
        <f t="shared" si="33"/>
        <v>10501689.32</v>
      </c>
      <c r="G110" s="303">
        <f t="shared" si="33"/>
        <v>3471774.76</v>
      </c>
      <c r="H110" s="303">
        <f t="shared" si="33"/>
        <v>10501689.32</v>
      </c>
      <c r="I110" s="333">
        <f t="shared" si="33"/>
        <v>0</v>
      </c>
    </row>
    <row r="111" spans="1:9">
      <c r="A111" s="339">
        <v>122</v>
      </c>
      <c r="B111" s="353" t="s">
        <v>113</v>
      </c>
      <c r="C111" s="340">
        <v>23582532</v>
      </c>
      <c r="D111" s="337">
        <v>23582532</v>
      </c>
      <c r="E111" s="335">
        <v>3471774.76</v>
      </c>
      <c r="F111" s="335">
        <v>10501689.32</v>
      </c>
      <c r="G111" s="335">
        <v>3471774.76</v>
      </c>
      <c r="H111" s="307">
        <v>10501689.32</v>
      </c>
      <c r="I111" s="334">
        <f>F111-H111</f>
        <v>0</v>
      </c>
    </row>
    <row r="112" ht="15.75" spans="1:9">
      <c r="A112" s="301" t="s">
        <v>127</v>
      </c>
      <c r="B112" s="348" t="s">
        <v>128</v>
      </c>
      <c r="C112" s="338">
        <f t="shared" ref="C112:I112" si="34">SUM(C113:C115)</f>
        <v>11918155</v>
      </c>
      <c r="D112" s="303">
        <f t="shared" si="34"/>
        <v>11918155</v>
      </c>
      <c r="E112" s="303">
        <f t="shared" si="34"/>
        <v>1906060.86</v>
      </c>
      <c r="F112" s="303">
        <f t="shared" si="34"/>
        <v>5217624.86</v>
      </c>
      <c r="G112" s="303">
        <f t="shared" si="34"/>
        <v>1906060.86</v>
      </c>
      <c r="H112" s="303">
        <f t="shared" si="34"/>
        <v>5217624.86</v>
      </c>
      <c r="I112" s="333">
        <f t="shared" si="34"/>
        <v>0</v>
      </c>
    </row>
    <row r="113" spans="1:9">
      <c r="A113" s="317">
        <v>245</v>
      </c>
      <c r="B113" s="350" t="s">
        <v>133</v>
      </c>
      <c r="C113" s="343">
        <v>6277024</v>
      </c>
      <c r="D113" s="321">
        <v>6277024</v>
      </c>
      <c r="E113" s="335">
        <v>645664.32</v>
      </c>
      <c r="F113" s="335">
        <v>2359324.38</v>
      </c>
      <c r="G113" s="335">
        <v>645664.32</v>
      </c>
      <c r="H113" s="307">
        <v>2359324.38</v>
      </c>
      <c r="I113" s="334">
        <f t="shared" ref="I113:I117" si="35">F113-H113</f>
        <v>0</v>
      </c>
    </row>
    <row r="114" spans="1:9">
      <c r="A114" s="317">
        <v>122</v>
      </c>
      <c r="B114" s="350" t="s">
        <v>113</v>
      </c>
      <c r="C114" s="343">
        <v>5357997</v>
      </c>
      <c r="D114" s="321">
        <v>5357997</v>
      </c>
      <c r="E114" s="335">
        <v>1159491.84</v>
      </c>
      <c r="F114" s="335">
        <v>2602480.9</v>
      </c>
      <c r="G114" s="335">
        <v>1159491.84</v>
      </c>
      <c r="H114" s="307">
        <v>2602480.9</v>
      </c>
      <c r="I114" s="334">
        <f t="shared" si="35"/>
        <v>0</v>
      </c>
    </row>
    <row r="115" spans="1:9">
      <c r="A115" s="339">
        <v>306</v>
      </c>
      <c r="B115" s="353" t="s">
        <v>149</v>
      </c>
      <c r="C115" s="340">
        <v>283134</v>
      </c>
      <c r="D115" s="337">
        <v>283134</v>
      </c>
      <c r="E115" s="335">
        <v>100904.7</v>
      </c>
      <c r="F115" s="335">
        <v>255819.58</v>
      </c>
      <c r="G115" s="335">
        <v>100904.7</v>
      </c>
      <c r="H115" s="307">
        <v>255819.58</v>
      </c>
      <c r="I115" s="334">
        <f t="shared" si="35"/>
        <v>0</v>
      </c>
    </row>
    <row r="116" ht="15.75" spans="1:9">
      <c r="A116" s="301" t="s">
        <v>135</v>
      </c>
      <c r="B116" s="332" t="s">
        <v>136</v>
      </c>
      <c r="C116" s="300">
        <f t="shared" ref="C116:I116" si="36">C117</f>
        <v>0</v>
      </c>
      <c r="D116" s="303">
        <f t="shared" si="36"/>
        <v>38625348.22</v>
      </c>
      <c r="E116" s="303">
        <f t="shared" si="36"/>
        <v>1475.91</v>
      </c>
      <c r="F116" s="303">
        <f t="shared" si="36"/>
        <v>31726529.12</v>
      </c>
      <c r="G116" s="303">
        <f t="shared" si="36"/>
        <v>1475.91</v>
      </c>
      <c r="H116" s="303">
        <f t="shared" si="36"/>
        <v>31726529.12</v>
      </c>
      <c r="I116" s="333">
        <f t="shared" si="36"/>
        <v>0</v>
      </c>
    </row>
    <row r="117" spans="1:9">
      <c r="A117" s="339">
        <v>272</v>
      </c>
      <c r="B117" s="318" t="s">
        <v>109</v>
      </c>
      <c r="C117" s="341">
        <v>0</v>
      </c>
      <c r="D117" s="341">
        <v>38625348.22</v>
      </c>
      <c r="E117" s="311">
        <v>1475.91</v>
      </c>
      <c r="F117" s="345">
        <v>31726529.12</v>
      </c>
      <c r="G117" s="311">
        <v>1475.91</v>
      </c>
      <c r="H117" s="345">
        <v>31726529.12</v>
      </c>
      <c r="I117" s="334">
        <f t="shared" si="35"/>
        <v>0</v>
      </c>
    </row>
    <row r="118" ht="15.75" spans="1:9">
      <c r="A118" s="301" t="s">
        <v>137</v>
      </c>
      <c r="B118" s="348" t="s">
        <v>138</v>
      </c>
      <c r="C118" s="338">
        <f t="shared" ref="C118:I118" si="37">SUM(C119:C122)</f>
        <v>177645538</v>
      </c>
      <c r="D118" s="303">
        <f t="shared" si="37"/>
        <v>177400538</v>
      </c>
      <c r="E118" s="303">
        <f t="shared" si="37"/>
        <v>22482851.3</v>
      </c>
      <c r="F118" s="303">
        <f t="shared" si="37"/>
        <v>49795698.24</v>
      </c>
      <c r="G118" s="303">
        <f t="shared" si="37"/>
        <v>22482851.3</v>
      </c>
      <c r="H118" s="303">
        <f t="shared" si="37"/>
        <v>49795698.24</v>
      </c>
      <c r="I118" s="333">
        <f t="shared" si="37"/>
        <v>0</v>
      </c>
    </row>
    <row r="119" spans="1:9">
      <c r="A119" s="317">
        <v>301</v>
      </c>
      <c r="B119" s="350" t="s">
        <v>139</v>
      </c>
      <c r="C119" s="343">
        <v>85946791</v>
      </c>
      <c r="D119" s="321">
        <v>85946791</v>
      </c>
      <c r="E119" s="335">
        <v>9220274.82</v>
      </c>
      <c r="F119" s="335">
        <v>18555067</v>
      </c>
      <c r="G119" s="335">
        <v>9220274.82</v>
      </c>
      <c r="H119" s="307">
        <v>18555067</v>
      </c>
      <c r="I119" s="334">
        <f>F119-H119</f>
        <v>0</v>
      </c>
    </row>
    <row r="120" spans="1:9">
      <c r="A120" s="317">
        <v>302</v>
      </c>
      <c r="B120" s="350" t="s">
        <v>140</v>
      </c>
      <c r="C120" s="343">
        <v>63918596</v>
      </c>
      <c r="D120" s="321">
        <v>63918596</v>
      </c>
      <c r="E120" s="335">
        <v>9340966.48</v>
      </c>
      <c r="F120" s="335">
        <v>18609003.44</v>
      </c>
      <c r="G120" s="335">
        <v>9340966.48</v>
      </c>
      <c r="H120" s="307">
        <v>18609003.44</v>
      </c>
      <c r="I120" s="334">
        <f>F120-H120</f>
        <v>0</v>
      </c>
    </row>
    <row r="121" spans="1:9">
      <c r="A121" s="317">
        <v>305</v>
      </c>
      <c r="B121" s="350" t="s">
        <v>142</v>
      </c>
      <c r="C121" s="343">
        <v>10313091</v>
      </c>
      <c r="D121" s="321">
        <v>10313091</v>
      </c>
      <c r="E121" s="335">
        <v>1382329.22</v>
      </c>
      <c r="F121" s="335">
        <v>4097713.86</v>
      </c>
      <c r="G121" s="335">
        <v>1382329.22</v>
      </c>
      <c r="H121" s="307">
        <v>4097713.86</v>
      </c>
      <c r="I121" s="334">
        <f>F121-H121</f>
        <v>0</v>
      </c>
    </row>
    <row r="122" spans="1:9">
      <c r="A122" s="339">
        <v>122</v>
      </c>
      <c r="B122" s="353" t="s">
        <v>113</v>
      </c>
      <c r="C122" s="340">
        <v>17467060</v>
      </c>
      <c r="D122" s="337">
        <v>17222060</v>
      </c>
      <c r="E122" s="381">
        <v>2539280.78</v>
      </c>
      <c r="F122" s="381">
        <v>8533913.94</v>
      </c>
      <c r="G122" s="381">
        <v>2539280.78</v>
      </c>
      <c r="H122" s="311">
        <v>8533913.94</v>
      </c>
      <c r="I122" s="334">
        <f>F122-H122</f>
        <v>0</v>
      </c>
    </row>
    <row r="123" ht="15.75" spans="1:9">
      <c r="A123" s="347" t="s">
        <v>143</v>
      </c>
      <c r="B123" s="348" t="s">
        <v>144</v>
      </c>
      <c r="C123" s="338">
        <f>C124</f>
        <v>292216</v>
      </c>
      <c r="D123" s="303">
        <f t="shared" ref="D123:I123" si="38">D124</f>
        <v>292216</v>
      </c>
      <c r="E123" s="303">
        <f t="shared" si="38"/>
        <v>39810.18</v>
      </c>
      <c r="F123" s="333">
        <f t="shared" si="38"/>
        <v>123176.22</v>
      </c>
      <c r="G123" s="303">
        <f t="shared" si="38"/>
        <v>39810.18</v>
      </c>
      <c r="H123" s="303">
        <f t="shared" si="38"/>
        <v>123176.22</v>
      </c>
      <c r="I123" s="333">
        <f t="shared" si="38"/>
        <v>0</v>
      </c>
    </row>
    <row r="124" spans="1:9">
      <c r="A124" s="352">
        <v>122</v>
      </c>
      <c r="B124" s="353" t="s">
        <v>113</v>
      </c>
      <c r="C124" s="340">
        <v>292216</v>
      </c>
      <c r="D124" s="337">
        <v>292216</v>
      </c>
      <c r="E124" s="397">
        <v>39810.18</v>
      </c>
      <c r="F124" s="75">
        <v>123176.22</v>
      </c>
      <c r="G124" s="335">
        <v>39810.18</v>
      </c>
      <c r="H124" s="307">
        <v>123176.22</v>
      </c>
      <c r="I124" s="334">
        <f>F124-H124</f>
        <v>0</v>
      </c>
    </row>
    <row r="125" ht="15.75" spans="1:9">
      <c r="A125" s="301" t="s">
        <v>147</v>
      </c>
      <c r="B125" s="348" t="s">
        <v>148</v>
      </c>
      <c r="C125" s="338">
        <f>SUM(C126:C130)</f>
        <v>289058021</v>
      </c>
      <c r="D125" s="303">
        <f t="shared" ref="D125:I125" si="39">SUM(D126:D130)</f>
        <v>276350021</v>
      </c>
      <c r="E125" s="303">
        <f t="shared" si="39"/>
        <v>46552040.88</v>
      </c>
      <c r="F125" s="303">
        <f t="shared" si="39"/>
        <v>106412237.8</v>
      </c>
      <c r="G125" s="303">
        <f t="shared" si="39"/>
        <v>48455077.16</v>
      </c>
      <c r="H125" s="303">
        <f t="shared" si="39"/>
        <v>100173637.99</v>
      </c>
      <c r="I125" s="333">
        <f t="shared" si="39"/>
        <v>6238599.81000001</v>
      </c>
    </row>
    <row r="126" spans="1:9">
      <c r="A126" s="317">
        <v>361</v>
      </c>
      <c r="B126" s="350" t="s">
        <v>150</v>
      </c>
      <c r="C126" s="343">
        <v>125907053</v>
      </c>
      <c r="D126" s="321">
        <v>113239973</v>
      </c>
      <c r="E126" s="335">
        <v>14954761.81</v>
      </c>
      <c r="F126" s="335">
        <v>37852530.52</v>
      </c>
      <c r="G126" s="335">
        <v>14954761.81</v>
      </c>
      <c r="H126" s="307">
        <v>37580289.61</v>
      </c>
      <c r="I126" s="334">
        <f>F126-H126</f>
        <v>272240.910000004</v>
      </c>
    </row>
    <row r="127" spans="1:9">
      <c r="A127" s="317">
        <v>363</v>
      </c>
      <c r="B127" s="350" t="s">
        <v>152</v>
      </c>
      <c r="C127" s="343">
        <v>4076689</v>
      </c>
      <c r="D127" s="321">
        <v>4076689</v>
      </c>
      <c r="E127" s="335">
        <v>0</v>
      </c>
      <c r="F127" s="335">
        <v>3904584.95</v>
      </c>
      <c r="G127" s="335">
        <v>734140.98</v>
      </c>
      <c r="H127" s="307">
        <v>1662301.89</v>
      </c>
      <c r="I127" s="334">
        <f>F127-H127</f>
        <v>2242283.06</v>
      </c>
    </row>
    <row r="128" spans="1:9">
      <c r="A128" s="317">
        <v>365</v>
      </c>
      <c r="B128" s="350" t="s">
        <v>153</v>
      </c>
      <c r="C128" s="343">
        <v>149394337</v>
      </c>
      <c r="D128" s="321">
        <v>149913417</v>
      </c>
      <c r="E128" s="335">
        <v>28307279.07</v>
      </c>
      <c r="F128" s="335">
        <v>55714615.78</v>
      </c>
      <c r="G128" s="335">
        <v>28667279.07</v>
      </c>
      <c r="H128" s="307">
        <v>55626856.69</v>
      </c>
      <c r="I128" s="334">
        <f>F128-H128</f>
        <v>87759.0900000036</v>
      </c>
    </row>
    <row r="129" spans="1:9">
      <c r="A129" s="317">
        <v>366</v>
      </c>
      <c r="B129" s="350" t="s">
        <v>197</v>
      </c>
      <c r="C129" s="343">
        <v>4234225</v>
      </c>
      <c r="D129" s="321">
        <v>4234225</v>
      </c>
      <c r="E129" s="335">
        <v>0</v>
      </c>
      <c r="F129" s="335">
        <v>4139228.27</v>
      </c>
      <c r="G129" s="335">
        <v>580810.62</v>
      </c>
      <c r="H129" s="307">
        <v>1449039.62</v>
      </c>
      <c r="I129" s="334">
        <f>F129-H129</f>
        <v>2690188.65</v>
      </c>
    </row>
    <row r="130" spans="1:9">
      <c r="A130" s="339">
        <v>122</v>
      </c>
      <c r="B130" s="353" t="s">
        <v>113</v>
      </c>
      <c r="C130" s="340">
        <v>5445717</v>
      </c>
      <c r="D130" s="337">
        <v>4885717</v>
      </c>
      <c r="E130" s="335">
        <v>3290000</v>
      </c>
      <c r="F130" s="335">
        <v>4801278.28</v>
      </c>
      <c r="G130" s="335">
        <v>3518084.68</v>
      </c>
      <c r="H130" s="307">
        <v>3855150.18</v>
      </c>
      <c r="I130" s="334">
        <f t="shared" ref="I130:I136" si="40">F130-H130</f>
        <v>946128.1</v>
      </c>
    </row>
    <row r="131" ht="15.75" spans="1:9">
      <c r="A131" s="301" t="s">
        <v>156</v>
      </c>
      <c r="B131" s="348" t="s">
        <v>157</v>
      </c>
      <c r="C131" s="338">
        <f t="shared" ref="C131:I131" si="41">SUM(C132:C133)</f>
        <v>8045805</v>
      </c>
      <c r="D131" s="338">
        <f t="shared" si="41"/>
        <v>7371805</v>
      </c>
      <c r="E131" s="300">
        <f t="shared" si="41"/>
        <v>1048252.36</v>
      </c>
      <c r="F131" s="300">
        <f t="shared" si="41"/>
        <v>3189046.58</v>
      </c>
      <c r="G131" s="300">
        <f t="shared" si="41"/>
        <v>1048252.36</v>
      </c>
      <c r="H131" s="300">
        <f t="shared" si="41"/>
        <v>3189046.58</v>
      </c>
      <c r="I131" s="300">
        <f t="shared" si="41"/>
        <v>0</v>
      </c>
    </row>
    <row r="132" ht="15" spans="1:9">
      <c r="A132" s="356">
        <v>392</v>
      </c>
      <c r="B132" s="344" t="s">
        <v>159</v>
      </c>
      <c r="C132" s="342">
        <v>674000</v>
      </c>
      <c r="D132" s="316">
        <v>0</v>
      </c>
      <c r="E132" s="316">
        <v>0</v>
      </c>
      <c r="F132" s="316">
        <v>0</v>
      </c>
      <c r="G132" s="316">
        <v>0</v>
      </c>
      <c r="H132" s="316">
        <v>0</v>
      </c>
      <c r="I132" s="316">
        <v>0</v>
      </c>
    </row>
    <row r="133" spans="1:9">
      <c r="A133" s="339">
        <v>122</v>
      </c>
      <c r="B133" s="353" t="s">
        <v>113</v>
      </c>
      <c r="C133" s="340">
        <v>7371805</v>
      </c>
      <c r="D133" s="337">
        <v>7371805</v>
      </c>
      <c r="E133" s="311">
        <v>1048252.36</v>
      </c>
      <c r="F133" s="311">
        <v>3189046.58</v>
      </c>
      <c r="G133" s="311">
        <v>1048252.36</v>
      </c>
      <c r="H133" s="311">
        <v>3189046.58</v>
      </c>
      <c r="I133" s="311">
        <f t="shared" si="40"/>
        <v>0</v>
      </c>
    </row>
    <row r="134" ht="15" spans="1:9">
      <c r="A134" s="400" t="s">
        <v>160</v>
      </c>
      <c r="B134" s="401" t="s">
        <v>161</v>
      </c>
      <c r="C134" s="385">
        <f>SUM(C135:C136)</f>
        <v>1225562</v>
      </c>
      <c r="D134" s="385">
        <f t="shared" ref="C134:I134" si="42">SUM(D135:D136)</f>
        <v>1225562</v>
      </c>
      <c r="E134" s="385">
        <f t="shared" si="42"/>
        <v>199138.62</v>
      </c>
      <c r="F134" s="385">
        <f t="shared" si="42"/>
        <v>1021918.62</v>
      </c>
      <c r="G134" s="385">
        <f t="shared" si="42"/>
        <v>199138.62</v>
      </c>
      <c r="H134" s="385">
        <f t="shared" si="42"/>
        <v>1021918.62</v>
      </c>
      <c r="I134" s="386">
        <f t="shared" si="42"/>
        <v>0</v>
      </c>
    </row>
    <row r="135" spans="1:9">
      <c r="A135" s="382">
        <v>242</v>
      </c>
      <c r="B135" s="350" t="s">
        <v>130</v>
      </c>
      <c r="C135" s="343">
        <v>356220</v>
      </c>
      <c r="D135" s="321">
        <v>356220</v>
      </c>
      <c r="E135" s="335">
        <v>13278.04</v>
      </c>
      <c r="F135" s="335">
        <v>356220</v>
      </c>
      <c r="G135" s="335">
        <v>13278.04</v>
      </c>
      <c r="H135" s="307">
        <v>356220</v>
      </c>
      <c r="I135" s="307">
        <f t="shared" si="40"/>
        <v>0</v>
      </c>
    </row>
    <row r="136" spans="1:9">
      <c r="A136" s="327">
        <v>422</v>
      </c>
      <c r="B136" s="353" t="s">
        <v>162</v>
      </c>
      <c r="C136" s="340">
        <v>869342</v>
      </c>
      <c r="D136" s="337">
        <v>869342</v>
      </c>
      <c r="E136" s="381">
        <v>185860.58</v>
      </c>
      <c r="F136" s="381">
        <v>665698.62</v>
      </c>
      <c r="G136" s="381">
        <v>185860.58</v>
      </c>
      <c r="H136" s="311">
        <v>665698.62</v>
      </c>
      <c r="I136" s="311">
        <f t="shared" si="40"/>
        <v>0</v>
      </c>
    </row>
    <row r="137" ht="15.75" spans="1:9">
      <c r="A137" s="301" t="s">
        <v>163</v>
      </c>
      <c r="B137" s="348" t="s">
        <v>164</v>
      </c>
      <c r="C137" s="338">
        <f>SUM(C138:C140)</f>
        <v>16247080</v>
      </c>
      <c r="D137" s="303">
        <f t="shared" ref="D137:I137" si="43">SUM(D138:D140)</f>
        <v>18072305</v>
      </c>
      <c r="E137" s="303">
        <f t="shared" si="43"/>
        <v>2433578.6</v>
      </c>
      <c r="F137" s="303">
        <f t="shared" si="43"/>
        <v>8261154.74</v>
      </c>
      <c r="G137" s="303">
        <f t="shared" si="43"/>
        <v>2433578.6</v>
      </c>
      <c r="H137" s="303">
        <f t="shared" si="43"/>
        <v>7236154.74</v>
      </c>
      <c r="I137" s="333">
        <f t="shared" si="43"/>
        <v>1025000</v>
      </c>
    </row>
    <row r="138" spans="1:9">
      <c r="A138" s="317">
        <v>451</v>
      </c>
      <c r="B138" s="350" t="s">
        <v>165</v>
      </c>
      <c r="C138" s="343">
        <v>3120114</v>
      </c>
      <c r="D138" s="321">
        <v>4945339</v>
      </c>
      <c r="E138" s="335">
        <v>506368.16</v>
      </c>
      <c r="F138" s="335">
        <v>2482317.38</v>
      </c>
      <c r="G138" s="335">
        <v>506368.16</v>
      </c>
      <c r="H138" s="307">
        <v>1457317.38</v>
      </c>
      <c r="I138" s="334">
        <f>F138-H138</f>
        <v>1025000</v>
      </c>
    </row>
    <row r="139" spans="1:9">
      <c r="A139" s="317">
        <v>452</v>
      </c>
      <c r="B139" s="350" t="s">
        <v>166</v>
      </c>
      <c r="C139" s="343">
        <v>4132220</v>
      </c>
      <c r="D139" s="321">
        <v>4132220</v>
      </c>
      <c r="E139" s="335">
        <v>597993.8</v>
      </c>
      <c r="F139" s="335">
        <v>1802880.18</v>
      </c>
      <c r="G139" s="335">
        <v>597993.8</v>
      </c>
      <c r="H139" s="307">
        <v>1802880.18</v>
      </c>
      <c r="I139" s="334">
        <f>F139-H139</f>
        <v>0</v>
      </c>
    </row>
    <row r="140" spans="1:9">
      <c r="A140" s="339">
        <v>122</v>
      </c>
      <c r="B140" s="353" t="s">
        <v>113</v>
      </c>
      <c r="C140" s="340">
        <v>8994746</v>
      </c>
      <c r="D140" s="337">
        <v>8994746</v>
      </c>
      <c r="E140" s="335">
        <v>1329216.64</v>
      </c>
      <c r="F140" s="335">
        <v>3975957.18</v>
      </c>
      <c r="G140" s="335">
        <v>1329216.64</v>
      </c>
      <c r="H140" s="307">
        <v>3975957.18</v>
      </c>
      <c r="I140" s="334">
        <f>F140-H140</f>
        <v>0</v>
      </c>
    </row>
    <row r="141" ht="15.75" spans="1:9">
      <c r="A141" s="373" t="s">
        <v>167</v>
      </c>
      <c r="B141" s="348" t="s">
        <v>168</v>
      </c>
      <c r="C141" s="338">
        <f>C142</f>
        <v>1202237</v>
      </c>
      <c r="D141" s="303">
        <f t="shared" ref="D141:I141" si="44">D142</f>
        <v>991381.09</v>
      </c>
      <c r="E141" s="303">
        <f t="shared" si="44"/>
        <v>104664.32</v>
      </c>
      <c r="F141" s="402">
        <f t="shared" si="44"/>
        <v>318730.54</v>
      </c>
      <c r="G141" s="303">
        <f t="shared" si="44"/>
        <v>104664.32</v>
      </c>
      <c r="H141" s="303">
        <f t="shared" si="44"/>
        <v>318730.54</v>
      </c>
      <c r="I141" s="333">
        <f t="shared" si="44"/>
        <v>0</v>
      </c>
    </row>
    <row r="142" spans="1:9">
      <c r="A142" s="349">
        <v>482</v>
      </c>
      <c r="B142" s="350" t="s">
        <v>169</v>
      </c>
      <c r="C142" s="340">
        <v>1202237</v>
      </c>
      <c r="D142" s="335">
        <v>991381.09</v>
      </c>
      <c r="E142" s="307">
        <v>104664.32</v>
      </c>
      <c r="F142" s="335">
        <v>318730.54</v>
      </c>
      <c r="G142" s="345">
        <v>104664.32</v>
      </c>
      <c r="H142" s="345">
        <v>318730.54</v>
      </c>
      <c r="I142" s="334">
        <f t="shared" ref="I142:I146" si="45">F142-H142</f>
        <v>0</v>
      </c>
    </row>
    <row r="143" ht="15.75" spans="1:9">
      <c r="A143" s="347" t="s">
        <v>170</v>
      </c>
      <c r="B143" s="348" t="s">
        <v>171</v>
      </c>
      <c r="C143" s="338">
        <f>C144</f>
        <v>2677771</v>
      </c>
      <c r="D143" s="303">
        <f t="shared" ref="D143:I143" si="46">D144</f>
        <v>2677771</v>
      </c>
      <c r="E143" s="303">
        <f t="shared" si="46"/>
        <v>441831.84</v>
      </c>
      <c r="F143" s="303">
        <f t="shared" si="46"/>
        <v>1278355.54</v>
      </c>
      <c r="G143" s="303">
        <f t="shared" si="46"/>
        <v>441831.84</v>
      </c>
      <c r="H143" s="303">
        <f t="shared" si="46"/>
        <v>1278355.54</v>
      </c>
      <c r="I143" s="407">
        <f t="shared" si="46"/>
        <v>0</v>
      </c>
    </row>
    <row r="144" spans="1:9">
      <c r="A144" s="352">
        <v>541</v>
      </c>
      <c r="B144" s="353" t="s">
        <v>172</v>
      </c>
      <c r="C144" s="340">
        <v>2677771</v>
      </c>
      <c r="D144" s="337">
        <v>2677771</v>
      </c>
      <c r="E144" s="381">
        <v>441831.84</v>
      </c>
      <c r="F144" s="381">
        <v>1278355.54</v>
      </c>
      <c r="G144" s="381">
        <v>441831.84</v>
      </c>
      <c r="H144" s="311">
        <v>1278355.54</v>
      </c>
      <c r="I144" s="368">
        <f t="shared" si="45"/>
        <v>0</v>
      </c>
    </row>
    <row r="145" ht="15" spans="1:9">
      <c r="A145" s="349" t="s">
        <v>182</v>
      </c>
      <c r="B145" s="350" t="s">
        <v>183</v>
      </c>
      <c r="C145" s="403">
        <f t="shared" ref="C145:I145" si="47">C146</f>
        <v>82273</v>
      </c>
      <c r="D145" s="403">
        <f t="shared" si="47"/>
        <v>82273</v>
      </c>
      <c r="E145" s="403">
        <f t="shared" si="47"/>
        <v>12533.68</v>
      </c>
      <c r="F145" s="403">
        <f t="shared" si="47"/>
        <v>37541.68</v>
      </c>
      <c r="G145" s="403">
        <f t="shared" si="47"/>
        <v>12533.68</v>
      </c>
      <c r="H145" s="403">
        <f t="shared" si="47"/>
        <v>37541.68</v>
      </c>
      <c r="I145" s="386">
        <f t="shared" si="47"/>
        <v>0</v>
      </c>
    </row>
    <row r="146" spans="1:9">
      <c r="A146" s="349"/>
      <c r="B146" s="350" t="s">
        <v>120</v>
      </c>
      <c r="C146" s="343">
        <v>82273</v>
      </c>
      <c r="D146" s="321">
        <v>82273</v>
      </c>
      <c r="E146" s="335">
        <v>12533.68</v>
      </c>
      <c r="F146" s="335">
        <v>37541.68</v>
      </c>
      <c r="G146" s="335">
        <v>12533.68</v>
      </c>
      <c r="H146" s="307">
        <v>37541.68</v>
      </c>
      <c r="I146" s="311">
        <f t="shared" si="45"/>
        <v>0</v>
      </c>
    </row>
    <row r="147" ht="15.75" spans="1:9">
      <c r="A147" s="347" t="s">
        <v>188</v>
      </c>
      <c r="B147" s="348" t="s">
        <v>189</v>
      </c>
      <c r="C147" s="355">
        <f>SUM(C148:C150)</f>
        <v>470265702</v>
      </c>
      <c r="D147" s="370">
        <f t="shared" ref="D147:I147" si="48">SUM(D148:D150)</f>
        <v>475265702</v>
      </c>
      <c r="E147" s="370">
        <f t="shared" si="48"/>
        <v>-2000000</v>
      </c>
      <c r="F147" s="370">
        <f t="shared" si="48"/>
        <v>459690362.87</v>
      </c>
      <c r="G147" s="370">
        <f t="shared" si="48"/>
        <v>86726777.57</v>
      </c>
      <c r="H147" s="370">
        <f t="shared" si="48"/>
        <v>320253373.43</v>
      </c>
      <c r="I147" s="370">
        <f t="shared" si="48"/>
        <v>139436989.44</v>
      </c>
    </row>
    <row r="148" spans="1:9">
      <c r="A148" s="349">
        <v>843</v>
      </c>
      <c r="B148" s="350" t="s">
        <v>191</v>
      </c>
      <c r="C148" s="360">
        <v>32453854</v>
      </c>
      <c r="D148" s="361">
        <v>32453854</v>
      </c>
      <c r="E148" s="361">
        <v>0</v>
      </c>
      <c r="F148" s="361">
        <v>32453854</v>
      </c>
      <c r="G148" s="357">
        <v>5216984.3</v>
      </c>
      <c r="H148" s="358">
        <v>15260674.18</v>
      </c>
      <c r="I148" s="358">
        <f>F148-H148</f>
        <v>17193179.82</v>
      </c>
    </row>
    <row r="149" spans="1:9">
      <c r="A149" s="349">
        <v>845</v>
      </c>
      <c r="B149" s="350" t="s">
        <v>198</v>
      </c>
      <c r="C149" s="360">
        <v>41867840</v>
      </c>
      <c r="D149" s="361">
        <v>41867840</v>
      </c>
      <c r="E149" s="361">
        <v>0</v>
      </c>
      <c r="F149" s="361">
        <v>41867840</v>
      </c>
      <c r="G149" s="357">
        <v>6441206.16</v>
      </c>
      <c r="H149" s="358">
        <v>18884553.4</v>
      </c>
      <c r="I149" s="358">
        <f>F149-H149</f>
        <v>22983286.6</v>
      </c>
    </row>
    <row r="150" spans="1:9">
      <c r="A150" s="352">
        <v>846</v>
      </c>
      <c r="B150" s="353" t="s">
        <v>192</v>
      </c>
      <c r="C150" s="363">
        <v>395944008</v>
      </c>
      <c r="D150" s="364">
        <v>400944008</v>
      </c>
      <c r="E150" s="364">
        <v>-2000000</v>
      </c>
      <c r="F150" s="364">
        <v>385368668.87</v>
      </c>
      <c r="G150" s="404">
        <v>75068587.11</v>
      </c>
      <c r="H150" s="345">
        <v>286108145.85</v>
      </c>
      <c r="I150" s="345">
        <f>F150-H150</f>
        <v>99260523.02</v>
      </c>
    </row>
    <row r="153" ht="15" spans="2:9">
      <c r="B153" s="43" t="s">
        <v>86</v>
      </c>
      <c r="C153" s="405"/>
      <c r="D153" s="43" t="s">
        <v>87</v>
      </c>
      <c r="E153" s="43"/>
      <c r="F153" s="43"/>
      <c r="G153" s="43" t="s">
        <v>88</v>
      </c>
      <c r="H153" s="43"/>
      <c r="I153" s="43"/>
    </row>
    <row r="154" spans="2:9">
      <c r="B154" s="44" t="s">
        <v>89</v>
      </c>
      <c r="C154" s="406"/>
      <c r="D154" s="44" t="s">
        <v>90</v>
      </c>
      <c r="E154" s="44"/>
      <c r="F154" s="44"/>
      <c r="G154" s="44" t="s">
        <v>91</v>
      </c>
      <c r="H154" s="44"/>
      <c r="I154" s="44"/>
    </row>
    <row r="156" ht="15" spans="4:6">
      <c r="D156" s="43" t="s">
        <v>92</v>
      </c>
      <c r="E156" s="43"/>
      <c r="F156" s="43"/>
    </row>
    <row r="157" spans="4:6">
      <c r="D157" s="49" t="s">
        <v>93</v>
      </c>
      <c r="E157" s="49"/>
      <c r="F157" s="49"/>
    </row>
    <row r="158" spans="4:6">
      <c r="D158" s="44" t="s">
        <v>94</v>
      </c>
      <c r="E158" s="44"/>
      <c r="F158" s="44"/>
    </row>
  </sheetData>
  <mergeCells count="19">
    <mergeCell ref="A1:I1"/>
    <mergeCell ref="A2:B2"/>
    <mergeCell ref="C2:D2"/>
    <mergeCell ref="E2:F2"/>
    <mergeCell ref="G2:H2"/>
    <mergeCell ref="A3:B3"/>
    <mergeCell ref="A8:B8"/>
    <mergeCell ref="A96:B96"/>
    <mergeCell ref="A97:B97"/>
    <mergeCell ref="A98:B98"/>
    <mergeCell ref="A99:B99"/>
    <mergeCell ref="A100:B100"/>
    <mergeCell ref="D153:F153"/>
    <mergeCell ref="G153:I153"/>
    <mergeCell ref="D154:F154"/>
    <mergeCell ref="G154:I154"/>
    <mergeCell ref="D156:F156"/>
    <mergeCell ref="D157:F157"/>
    <mergeCell ref="D158:F158"/>
  </mergeCells>
  <printOptions horizontalCentered="1"/>
  <pageMargins left="0.196527777777778" right="0.196527777777778" top="0.196527777777778" bottom="0.196527777777778" header="0.314583333333333" footer="0.314583333333333"/>
  <pageSetup paperSize="9" scale="9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2"/>
  <sheetViews>
    <sheetView workbookViewId="0">
      <selection activeCell="Q8" sqref="Q8"/>
    </sheetView>
  </sheetViews>
  <sheetFormatPr defaultColWidth="15.2857142857143" defaultRowHeight="12.75"/>
  <cols>
    <col min="1" max="1" width="39.2857142857143" customWidth="1"/>
    <col min="2" max="13" width="14.7142857142857" style="45" customWidth="1"/>
    <col min="14" max="14" width="18.2857142857143" style="45" customWidth="1"/>
    <col min="15" max="15" width="1.85714285714286" customWidth="1"/>
    <col min="16" max="16" width="8.57142857142857" customWidth="1"/>
    <col min="17" max="17" width="14.4285714285714" customWidth="1"/>
    <col min="18" max="196" width="8.57142857142857" customWidth="1"/>
    <col min="197" max="197" width="48.7142857142857" customWidth="1"/>
    <col min="201" max="201" width="15.7142857142857" customWidth="1"/>
    <col min="202" max="202" width="16.5714285714286" customWidth="1"/>
    <col min="203" max="203" width="15.5714285714286" customWidth="1"/>
  </cols>
  <sheetData>
    <row r="1" s="38" customFormat="1" ht="18.75" customHeight="1" spans="1:14">
      <c r="A1" s="35" t="s">
        <v>199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277"/>
      <c r="M1" s="278"/>
      <c r="N1" s="279"/>
    </row>
    <row r="2" customFormat="1" ht="18.75" customHeight="1" spans="1:17">
      <c r="A2" s="35" t="s">
        <v>200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277"/>
      <c r="M2" s="203"/>
      <c r="N2" s="203"/>
      <c r="Q2" s="47"/>
    </row>
    <row r="3" customFormat="1" ht="17.1" customHeight="1" spans="1:17">
      <c r="A3" s="249" t="s">
        <v>201</v>
      </c>
      <c r="B3" s="250" t="s">
        <v>202</v>
      </c>
      <c r="C3" s="250" t="s">
        <v>203</v>
      </c>
      <c r="D3" s="250" t="s">
        <v>204</v>
      </c>
      <c r="E3" s="250" t="s">
        <v>205</v>
      </c>
      <c r="F3" s="250" t="s">
        <v>206</v>
      </c>
      <c r="G3" s="250" t="s">
        <v>207</v>
      </c>
      <c r="H3" s="250" t="s">
        <v>208</v>
      </c>
      <c r="I3" s="250" t="s">
        <v>209</v>
      </c>
      <c r="J3" s="250" t="s">
        <v>210</v>
      </c>
      <c r="K3" s="250" t="s">
        <v>211</v>
      </c>
      <c r="L3" s="250" t="s">
        <v>212</v>
      </c>
      <c r="M3" s="250" t="s">
        <v>213</v>
      </c>
      <c r="N3" s="250" t="s">
        <v>214</v>
      </c>
      <c r="Q3" s="47"/>
    </row>
    <row r="4" customFormat="1" ht="15.75" customHeight="1" spans="1:14">
      <c r="A4" s="249"/>
      <c r="B4" s="251">
        <f t="shared" ref="B4:N4" si="0">B5+B11+B12+B15+B16+B24</f>
        <v>745787649.89</v>
      </c>
      <c r="C4" s="251">
        <f t="shared" si="0"/>
        <v>713787704.77</v>
      </c>
      <c r="D4" s="251">
        <f t="shared" si="0"/>
        <v>781268242.66</v>
      </c>
      <c r="E4" s="251">
        <f t="shared" si="0"/>
        <v>713871990.309999</v>
      </c>
      <c r="F4" s="251">
        <f t="shared" si="0"/>
        <v>886291469.17</v>
      </c>
      <c r="G4" s="251">
        <f t="shared" si="0"/>
        <v>967264807.45</v>
      </c>
      <c r="H4" s="251">
        <f t="shared" si="0"/>
        <v>1154602234.49</v>
      </c>
      <c r="I4" s="251">
        <f t="shared" si="0"/>
        <v>942504657.08</v>
      </c>
      <c r="J4" s="251">
        <f t="shared" si="0"/>
        <v>935297269.27</v>
      </c>
      <c r="K4" s="251">
        <f t="shared" si="0"/>
        <v>785153481.86</v>
      </c>
      <c r="L4" s="251">
        <f t="shared" si="0"/>
        <v>861692126.12</v>
      </c>
      <c r="M4" s="251">
        <f t="shared" si="0"/>
        <v>820191225.16</v>
      </c>
      <c r="N4" s="251">
        <f t="shared" si="0"/>
        <v>10307712858.23</v>
      </c>
    </row>
    <row r="5" customFormat="1" ht="15.75" customHeight="1" spans="1:14">
      <c r="A5" s="10" t="s">
        <v>215</v>
      </c>
      <c r="B5" s="251">
        <f t="shared" ref="B5:K5" si="1">SUM(B6:B10)</f>
        <v>377531875.36</v>
      </c>
      <c r="C5" s="251">
        <f t="shared" si="1"/>
        <v>363591912.62</v>
      </c>
      <c r="D5" s="251">
        <f t="shared" si="1"/>
        <v>375925941.3</v>
      </c>
      <c r="E5" s="251">
        <f t="shared" si="1"/>
        <v>400128071.62</v>
      </c>
      <c r="F5" s="251">
        <v>496854155.68</v>
      </c>
      <c r="G5" s="251">
        <f t="shared" si="1"/>
        <v>460973111.81</v>
      </c>
      <c r="H5" s="251">
        <f t="shared" si="1"/>
        <v>612458929.3</v>
      </c>
      <c r="I5" s="251">
        <f t="shared" si="1"/>
        <v>587906587.46</v>
      </c>
      <c r="J5" s="251">
        <f t="shared" si="1"/>
        <v>389353330.18</v>
      </c>
      <c r="K5" s="251">
        <f t="shared" si="1"/>
        <v>392763732.13</v>
      </c>
      <c r="L5" s="251">
        <f t="shared" ref="I5:N5" si="2">SUM(L6:L10)</f>
        <v>427298132.23</v>
      </c>
      <c r="M5" s="251">
        <f t="shared" si="2"/>
        <v>417867783.79</v>
      </c>
      <c r="N5" s="251">
        <f t="shared" si="2"/>
        <v>5302653563.48</v>
      </c>
    </row>
    <row r="6" customFormat="1" ht="15.75" customHeight="1" spans="1:14">
      <c r="A6" s="252" t="s">
        <v>216</v>
      </c>
      <c r="B6" s="253">
        <v>109277579.79</v>
      </c>
      <c r="C6" s="251">
        <v>97764247.59</v>
      </c>
      <c r="D6" s="253">
        <v>104014982.29</v>
      </c>
      <c r="E6" s="254">
        <v>107076873.25</v>
      </c>
      <c r="F6" s="253">
        <v>108083428.04</v>
      </c>
      <c r="G6" s="254">
        <v>115255824.11</v>
      </c>
      <c r="H6" s="254">
        <v>257190048.31</v>
      </c>
      <c r="I6" s="254">
        <v>263884974.87</v>
      </c>
      <c r="J6" s="254">
        <v>118203371.23</v>
      </c>
      <c r="K6" s="254">
        <v>110288467.61</v>
      </c>
      <c r="L6" s="254">
        <v>136889239.98</v>
      </c>
      <c r="M6" s="68">
        <v>104387106.79</v>
      </c>
      <c r="N6" s="256">
        <f t="shared" ref="N6:N11" si="3">SUM(B6:M6)</f>
        <v>1632316143.86</v>
      </c>
    </row>
    <row r="7" customFormat="1" ht="15.75" customHeight="1" spans="1:14">
      <c r="A7" s="252" t="s">
        <v>217</v>
      </c>
      <c r="B7" s="251">
        <v>179139886.38</v>
      </c>
      <c r="C7" s="251">
        <v>175954235.2</v>
      </c>
      <c r="D7" s="251">
        <v>174973977.71</v>
      </c>
      <c r="E7" s="251">
        <v>197536721.44</v>
      </c>
      <c r="F7" s="251">
        <v>294773187</v>
      </c>
      <c r="G7" s="251">
        <v>217948003.48</v>
      </c>
      <c r="H7" s="251">
        <v>212701555.63</v>
      </c>
      <c r="I7" s="251">
        <v>167470322.83</v>
      </c>
      <c r="J7" s="251">
        <v>172195065.38</v>
      </c>
      <c r="K7" s="251">
        <v>190138144.94</v>
      </c>
      <c r="L7" s="251">
        <v>198093340.54</v>
      </c>
      <c r="M7" s="251">
        <v>214229285.9</v>
      </c>
      <c r="N7" s="256">
        <f t="shared" si="3"/>
        <v>2395153726.43</v>
      </c>
    </row>
    <row r="8" customFormat="1" ht="15.75" customHeight="1" spans="1:14">
      <c r="A8" s="252" t="s">
        <v>218</v>
      </c>
      <c r="B8" s="251">
        <v>22957539.04</v>
      </c>
      <c r="C8" s="251">
        <v>24329688.82</v>
      </c>
      <c r="D8" s="251">
        <v>25947438.66</v>
      </c>
      <c r="E8" s="251">
        <v>31081137.7</v>
      </c>
      <c r="F8" s="251">
        <v>26808939.33</v>
      </c>
      <c r="G8" s="251">
        <v>38628226.81</v>
      </c>
      <c r="H8" s="251">
        <v>34480493.45</v>
      </c>
      <c r="I8" s="271">
        <v>42432030.51</v>
      </c>
      <c r="J8" s="251">
        <v>30403469.83</v>
      </c>
      <c r="K8" s="271">
        <v>25192330.04</v>
      </c>
      <c r="L8" s="251">
        <v>26956682.97</v>
      </c>
      <c r="M8" s="271">
        <v>31615684.71</v>
      </c>
      <c r="N8" s="256">
        <f t="shared" si="3"/>
        <v>360833661.87</v>
      </c>
    </row>
    <row r="9" customFormat="1" ht="15.75" customHeight="1" spans="1:14">
      <c r="A9" s="252" t="s">
        <v>219</v>
      </c>
      <c r="B9" s="251">
        <v>46114875.2</v>
      </c>
      <c r="C9" s="251">
        <v>46767035.33</v>
      </c>
      <c r="D9" s="251">
        <v>51886071.51</v>
      </c>
      <c r="E9" s="251">
        <v>44613746.74</v>
      </c>
      <c r="F9" s="251">
        <v>47908043.58</v>
      </c>
      <c r="G9" s="251">
        <v>65973309.59</v>
      </c>
      <c r="H9" s="251">
        <v>62688414.2</v>
      </c>
      <c r="I9" s="280">
        <v>39972620.3</v>
      </c>
      <c r="J9" s="251">
        <v>42799256.59</v>
      </c>
      <c r="K9" s="280">
        <v>44325392.88</v>
      </c>
      <c r="L9" s="251">
        <v>43268488.6</v>
      </c>
      <c r="M9" s="280">
        <v>46163486.02</v>
      </c>
      <c r="N9" s="256">
        <f t="shared" si="3"/>
        <v>582480740.54</v>
      </c>
    </row>
    <row r="10" customFormat="1" ht="15.75" customHeight="1" spans="1:14">
      <c r="A10" s="10" t="s">
        <v>220</v>
      </c>
      <c r="B10" s="251">
        <v>20041994.95</v>
      </c>
      <c r="C10" s="251">
        <v>18776705.68</v>
      </c>
      <c r="D10" s="251">
        <v>19103471.13</v>
      </c>
      <c r="E10" s="251">
        <v>19819592.49</v>
      </c>
      <c r="F10" s="251">
        <v>19280557.73</v>
      </c>
      <c r="G10" s="251">
        <v>23167747.82</v>
      </c>
      <c r="H10" s="251">
        <v>45398417.71</v>
      </c>
      <c r="I10" s="251">
        <v>74146638.95</v>
      </c>
      <c r="J10" s="251">
        <v>25752167.15</v>
      </c>
      <c r="K10" s="251">
        <v>22819396.66</v>
      </c>
      <c r="L10" s="251">
        <v>22090380.14</v>
      </c>
      <c r="M10" s="251">
        <v>21472220.37</v>
      </c>
      <c r="N10" s="256">
        <f t="shared" si="3"/>
        <v>331869290.78</v>
      </c>
    </row>
    <row r="11" customFormat="1" ht="14.25" customHeight="1" spans="1:14">
      <c r="A11" s="252" t="s">
        <v>221</v>
      </c>
      <c r="B11" s="255">
        <v>31624584.57</v>
      </c>
      <c r="C11" s="255">
        <v>34134928.58</v>
      </c>
      <c r="D11" s="255">
        <v>33637068.35</v>
      </c>
      <c r="E11" s="255">
        <v>31067363.33</v>
      </c>
      <c r="F11" s="255">
        <v>28816354.92</v>
      </c>
      <c r="G11" s="255">
        <v>56871164.77</v>
      </c>
      <c r="H11" s="255">
        <v>31888446.39</v>
      </c>
      <c r="I11" s="255">
        <v>31918389.08</v>
      </c>
      <c r="J11" s="255">
        <v>31633974.82</v>
      </c>
      <c r="K11" s="255">
        <v>26204353.11</v>
      </c>
      <c r="L11" s="255">
        <v>37349794.52</v>
      </c>
      <c r="M11" s="255">
        <v>33189256.66</v>
      </c>
      <c r="N11" s="256">
        <f t="shared" si="3"/>
        <v>408335679.1</v>
      </c>
    </row>
    <row r="12" customFormat="1" ht="15.75" customHeight="1" spans="1:14">
      <c r="A12" s="252" t="s">
        <v>222</v>
      </c>
      <c r="B12" s="256">
        <f t="shared" ref="B12:K12" si="4">SUM(B13:B14)</f>
        <v>35940746.25</v>
      </c>
      <c r="C12" s="256">
        <f t="shared" si="4"/>
        <v>50226727.55</v>
      </c>
      <c r="D12" s="256">
        <f t="shared" si="4"/>
        <v>97436357.54</v>
      </c>
      <c r="E12" s="256">
        <f t="shared" si="4"/>
        <v>38104979.81</v>
      </c>
      <c r="F12" s="256">
        <v>95959163.46</v>
      </c>
      <c r="G12" s="256">
        <f t="shared" si="4"/>
        <v>38927980.33</v>
      </c>
      <c r="H12" s="256">
        <f t="shared" si="4"/>
        <v>49294231.57</v>
      </c>
      <c r="I12" s="256">
        <f t="shared" si="4"/>
        <v>34607899.03</v>
      </c>
      <c r="J12" s="256">
        <f t="shared" si="4"/>
        <v>73720060.94</v>
      </c>
      <c r="K12" s="256">
        <f t="shared" si="4"/>
        <v>51318333.05</v>
      </c>
      <c r="L12" s="256">
        <f t="shared" ref="I12:N12" si="5">SUM(L13:L14)</f>
        <v>71780675.96</v>
      </c>
      <c r="M12" s="256">
        <f t="shared" si="5"/>
        <v>45530516.57</v>
      </c>
      <c r="N12" s="256">
        <f t="shared" si="5"/>
        <v>682847672.06</v>
      </c>
    </row>
    <row r="13" customFormat="1" ht="15" customHeight="1" spans="1:14">
      <c r="A13" s="10" t="s">
        <v>223</v>
      </c>
      <c r="B13" s="251">
        <v>35830344.34</v>
      </c>
      <c r="C13" s="257">
        <v>50118166.56</v>
      </c>
      <c r="D13" s="251">
        <v>38997151.33</v>
      </c>
      <c r="E13" s="257">
        <v>37219535.64</v>
      </c>
      <c r="F13" s="251">
        <v>52567596.83</v>
      </c>
      <c r="G13" s="257">
        <v>38773849.71</v>
      </c>
      <c r="H13" s="257">
        <v>49167946.26</v>
      </c>
      <c r="I13" s="271">
        <v>34515718.37</v>
      </c>
      <c r="J13" s="257">
        <v>73588534.01</v>
      </c>
      <c r="K13" s="271">
        <v>51183576.36</v>
      </c>
      <c r="L13" s="257">
        <v>71681205.69</v>
      </c>
      <c r="M13" s="271">
        <v>42114226.07</v>
      </c>
      <c r="N13" s="256">
        <f>SUM(B13:M13)</f>
        <v>575757851.17</v>
      </c>
    </row>
    <row r="14" customFormat="1" ht="15.75" customHeight="1" spans="1:14">
      <c r="A14" s="10" t="s">
        <v>224</v>
      </c>
      <c r="B14" s="255">
        <v>110401.909999996</v>
      </c>
      <c r="C14" s="251">
        <v>108560.989999995</v>
      </c>
      <c r="D14" s="251">
        <v>58439206.21</v>
      </c>
      <c r="E14" s="251">
        <v>885444.170000002</v>
      </c>
      <c r="F14" s="251">
        <v>43391566.63</v>
      </c>
      <c r="G14" s="251">
        <v>154130.619999997</v>
      </c>
      <c r="H14" s="251">
        <v>126285.310000002</v>
      </c>
      <c r="I14" s="251">
        <v>92180.6600000001</v>
      </c>
      <c r="J14" s="251">
        <v>131526.929999992</v>
      </c>
      <c r="K14" s="251">
        <v>134756.69</v>
      </c>
      <c r="L14" s="251">
        <v>99470.2699999958</v>
      </c>
      <c r="M14" s="251">
        <v>3416290.5</v>
      </c>
      <c r="N14" s="256">
        <f t="shared" ref="N13:N15" si="6">SUM(B14:M14)</f>
        <v>107089820.89</v>
      </c>
    </row>
    <row r="15" customFormat="1" ht="15.75" customHeight="1" spans="1:14">
      <c r="A15" s="252" t="s">
        <v>225</v>
      </c>
      <c r="B15" s="251">
        <v>4480949.01</v>
      </c>
      <c r="C15" s="255">
        <v>3790957.14</v>
      </c>
      <c r="D15" s="251">
        <v>3977876.56</v>
      </c>
      <c r="E15" s="251">
        <v>3486493.55</v>
      </c>
      <c r="F15" s="251">
        <v>3419512.34</v>
      </c>
      <c r="G15" s="251">
        <v>4650201.25</v>
      </c>
      <c r="H15" s="251">
        <v>3589731.88</v>
      </c>
      <c r="I15" s="251">
        <v>3248559.75</v>
      </c>
      <c r="J15" s="251">
        <v>3732575.62</v>
      </c>
      <c r="K15" s="251">
        <v>3371769.19</v>
      </c>
      <c r="L15" s="251">
        <v>3172630.33</v>
      </c>
      <c r="M15" s="251">
        <v>4552003.44</v>
      </c>
      <c r="N15" s="256">
        <f t="shared" si="6"/>
        <v>45473260.06</v>
      </c>
    </row>
    <row r="16" customFormat="1" ht="15.75" customHeight="1" spans="1:14">
      <c r="A16" s="252" t="s">
        <v>226</v>
      </c>
      <c r="B16" s="251">
        <f t="shared" ref="B16:K16" si="7">SUM(B17:B23)</f>
        <v>279579541.24</v>
      </c>
      <c r="C16" s="251">
        <f t="shared" si="7"/>
        <v>225562134.88</v>
      </c>
      <c r="D16" s="251">
        <f t="shared" si="7"/>
        <v>267375713.67</v>
      </c>
      <c r="E16" s="251">
        <f t="shared" si="7"/>
        <v>233000999.729999</v>
      </c>
      <c r="F16" s="251">
        <v>206759896.56</v>
      </c>
      <c r="G16" s="251">
        <f t="shared" si="7"/>
        <v>343073069.59</v>
      </c>
      <c r="H16" s="251">
        <f t="shared" si="7"/>
        <v>433308925.43</v>
      </c>
      <c r="I16" s="251">
        <f t="shared" si="7"/>
        <v>267274607.1</v>
      </c>
      <c r="J16" s="251">
        <f t="shared" si="7"/>
        <v>365746142.91</v>
      </c>
      <c r="K16" s="251">
        <f t="shared" si="7"/>
        <v>272995726.69</v>
      </c>
      <c r="L16" s="251">
        <f t="shared" ref="I16:N16" si="8">SUM(L17:L23)</f>
        <v>285196129.53</v>
      </c>
      <c r="M16" s="251">
        <f t="shared" si="8"/>
        <v>289197430.39</v>
      </c>
      <c r="N16" s="251">
        <f t="shared" si="8"/>
        <v>3469070317.72</v>
      </c>
    </row>
    <row r="17" customFormat="1" ht="15.75" customHeight="1" spans="1:14">
      <c r="A17" s="252" t="s">
        <v>227</v>
      </c>
      <c r="B17" s="258">
        <v>14368935.6</v>
      </c>
      <c r="C17" s="251">
        <v>11072060.46</v>
      </c>
      <c r="D17" s="258">
        <v>14050879.74</v>
      </c>
      <c r="E17" s="251">
        <v>9423431.52</v>
      </c>
      <c r="F17" s="258">
        <v>12809644.84</v>
      </c>
      <c r="G17" s="251">
        <v>20628301.36</v>
      </c>
      <c r="H17" s="251">
        <v>13088375.48</v>
      </c>
      <c r="I17" s="251">
        <v>16456008.98</v>
      </c>
      <c r="J17" s="251">
        <v>9965109.44</v>
      </c>
      <c r="K17" s="251">
        <v>11732948.35</v>
      </c>
      <c r="L17" s="251">
        <v>14200592.54</v>
      </c>
      <c r="M17" s="251">
        <v>14961621.68</v>
      </c>
      <c r="N17" s="256">
        <f>SUM(B17:M17)</f>
        <v>162757909.99</v>
      </c>
    </row>
    <row r="18" customFormat="1" ht="15.75" customHeight="1" spans="1:14">
      <c r="A18" s="252" t="s">
        <v>228</v>
      </c>
      <c r="B18" s="251">
        <v>135135132.54</v>
      </c>
      <c r="C18" s="258">
        <v>99713325.96</v>
      </c>
      <c r="D18" s="251">
        <v>120402422.72</v>
      </c>
      <c r="E18" s="258">
        <v>99218162</v>
      </c>
      <c r="F18" s="251">
        <v>91411248.18</v>
      </c>
      <c r="G18" s="258">
        <v>143304139.41</v>
      </c>
      <c r="H18" s="258">
        <v>105224636.52</v>
      </c>
      <c r="I18" s="258">
        <v>67403692.33</v>
      </c>
      <c r="J18" s="258">
        <v>158342602.52</v>
      </c>
      <c r="K18" s="258">
        <v>101364493.46</v>
      </c>
      <c r="L18" s="258">
        <v>107347111.59</v>
      </c>
      <c r="M18" s="258">
        <v>133467738.51</v>
      </c>
      <c r="N18" s="256">
        <f t="shared" ref="N17:N24" si="9">SUM(B18:M18)</f>
        <v>1362334705.74</v>
      </c>
    </row>
    <row r="19" customFormat="1" ht="15.75" customHeight="1" spans="1:14">
      <c r="A19" s="252" t="s">
        <v>229</v>
      </c>
      <c r="B19" s="251">
        <v>15829300.21</v>
      </c>
      <c r="C19" s="251">
        <v>14922685.2</v>
      </c>
      <c r="D19" s="251">
        <v>15021402.49</v>
      </c>
      <c r="E19" s="251">
        <v>14099722.18</v>
      </c>
      <c r="F19" s="251">
        <v>10506418.89</v>
      </c>
      <c r="G19" s="251">
        <v>20591489.65</v>
      </c>
      <c r="H19" s="251">
        <v>206801985.29</v>
      </c>
      <c r="I19" s="251">
        <v>87272444.46</v>
      </c>
      <c r="J19" s="251">
        <v>67276777.43</v>
      </c>
      <c r="K19" s="251">
        <v>55462294.23</v>
      </c>
      <c r="L19" s="251">
        <v>48630615.98</v>
      </c>
      <c r="M19" s="251">
        <v>15194036.2</v>
      </c>
      <c r="N19" s="256">
        <f t="shared" si="9"/>
        <v>571609172.21</v>
      </c>
    </row>
    <row r="20" customFormat="1" ht="15.75" customHeight="1" spans="1:14">
      <c r="A20" s="252" t="s">
        <v>230</v>
      </c>
      <c r="B20" s="251">
        <v>4039.22</v>
      </c>
      <c r="C20" s="251">
        <v>11810.16</v>
      </c>
      <c r="D20" s="251">
        <v>112466.3</v>
      </c>
      <c r="E20" s="251">
        <v>571223.54</v>
      </c>
      <c r="F20" s="251">
        <v>47450.38</v>
      </c>
      <c r="G20" s="251">
        <v>45924.68</v>
      </c>
      <c r="H20" s="251">
        <v>33587.95</v>
      </c>
      <c r="I20" s="251">
        <v>13750.19</v>
      </c>
      <c r="J20" s="251">
        <v>21387.37</v>
      </c>
      <c r="K20" s="251">
        <v>6196.66</v>
      </c>
      <c r="L20" s="251">
        <v>36568.14</v>
      </c>
      <c r="M20" s="251">
        <v>7667.62</v>
      </c>
      <c r="N20" s="256">
        <f t="shared" si="9"/>
        <v>912072.21</v>
      </c>
    </row>
    <row r="21" customFormat="1" ht="15.75" customHeight="1" spans="1:14">
      <c r="A21" s="252" t="s">
        <v>231</v>
      </c>
      <c r="B21" s="251">
        <v>771640.4</v>
      </c>
      <c r="C21" s="251">
        <v>681654.91</v>
      </c>
      <c r="D21" s="251">
        <v>829890.8</v>
      </c>
      <c r="E21" s="251">
        <v>826815.55</v>
      </c>
      <c r="F21" s="251">
        <v>760937.73</v>
      </c>
      <c r="G21" s="251">
        <v>874077.28</v>
      </c>
      <c r="H21" s="251">
        <v>845983.79</v>
      </c>
      <c r="I21" s="251">
        <v>816886.76</v>
      </c>
      <c r="J21" s="251">
        <v>731549.48</v>
      </c>
      <c r="K21" s="251">
        <v>787052.98</v>
      </c>
      <c r="L21" s="251">
        <v>732761.31</v>
      </c>
      <c r="M21" s="251">
        <v>1152090.46</v>
      </c>
      <c r="N21" s="256">
        <f t="shared" si="9"/>
        <v>9811341.45</v>
      </c>
    </row>
    <row r="22" customFormat="1" ht="15.75" customHeight="1" spans="1:14">
      <c r="A22" s="252" t="s">
        <v>232</v>
      </c>
      <c r="B22" s="258">
        <v>49528554.67</v>
      </c>
      <c r="C22" s="258">
        <v>38848053.6</v>
      </c>
      <c r="D22" s="258">
        <v>45372132.38</v>
      </c>
      <c r="E22" s="258">
        <v>38571356.23</v>
      </c>
      <c r="F22" s="258">
        <v>36682571.09</v>
      </c>
      <c r="G22" s="258">
        <v>59771118.59</v>
      </c>
      <c r="H22" s="258">
        <v>52779912.39</v>
      </c>
      <c r="I22" s="258">
        <v>33668733.31</v>
      </c>
      <c r="J22" s="258">
        <v>59742832.68</v>
      </c>
      <c r="K22" s="258">
        <v>39839568.76</v>
      </c>
      <c r="L22" s="258">
        <v>41383338.19</v>
      </c>
      <c r="M22" s="42">
        <v>47941644.59</v>
      </c>
      <c r="N22" s="256">
        <f t="shared" si="9"/>
        <v>544129816.48</v>
      </c>
    </row>
    <row r="23" customFormat="1" ht="15.75" customHeight="1" spans="1:14">
      <c r="A23" s="252" t="s">
        <v>233</v>
      </c>
      <c r="B23" s="251">
        <v>63941938.6</v>
      </c>
      <c r="C23" s="251">
        <v>60312544.59</v>
      </c>
      <c r="D23" s="251">
        <v>71586519.24</v>
      </c>
      <c r="E23" s="251">
        <v>70290288.7099995</v>
      </c>
      <c r="F23" s="251">
        <v>54541625.45</v>
      </c>
      <c r="G23" s="251">
        <v>97858018.62</v>
      </c>
      <c r="H23" s="251">
        <v>54534444.0100001</v>
      </c>
      <c r="I23" s="251">
        <v>61643091.0700001</v>
      </c>
      <c r="J23" s="251">
        <v>69665883.9899999</v>
      </c>
      <c r="K23" s="251">
        <v>63803172.25</v>
      </c>
      <c r="L23" s="251">
        <v>72865141.78</v>
      </c>
      <c r="M23" s="251">
        <v>76472631.33</v>
      </c>
      <c r="N23" s="256">
        <f t="shared" si="9"/>
        <v>817515299.64</v>
      </c>
    </row>
    <row r="24" customFormat="1" ht="15.75" customHeight="1" spans="1:14">
      <c r="A24" s="252" t="s">
        <v>234</v>
      </c>
      <c r="B24" s="255">
        <v>16629953.46</v>
      </c>
      <c r="C24" s="255">
        <v>36481044</v>
      </c>
      <c r="D24" s="255">
        <v>2915285.24</v>
      </c>
      <c r="E24" s="255">
        <v>8084082.27</v>
      </c>
      <c r="F24" s="255">
        <v>54482386.21</v>
      </c>
      <c r="G24" s="255">
        <v>62769279.7</v>
      </c>
      <c r="H24" s="255">
        <v>24061969.92</v>
      </c>
      <c r="I24" s="255">
        <v>17548614.66</v>
      </c>
      <c r="J24" s="255">
        <v>71111184.8</v>
      </c>
      <c r="K24" s="255">
        <v>38499567.69</v>
      </c>
      <c r="L24" s="255">
        <v>36894763.55</v>
      </c>
      <c r="M24" s="255">
        <v>29854234.31</v>
      </c>
      <c r="N24" s="256">
        <f t="shared" si="9"/>
        <v>399332365.81</v>
      </c>
    </row>
    <row r="25" customFormat="1" ht="15.75" customHeight="1" spans="1:14">
      <c r="A25" s="259" t="s">
        <v>235</v>
      </c>
      <c r="B25" s="251">
        <f t="shared" ref="B25:K25" si="10">SUM(B26:B29)</f>
        <v>85114222.22</v>
      </c>
      <c r="C25" s="251">
        <f t="shared" si="10"/>
        <v>95885569.69</v>
      </c>
      <c r="D25" s="251">
        <f t="shared" si="10"/>
        <v>85474630.35</v>
      </c>
      <c r="E25" s="251">
        <f t="shared" si="10"/>
        <v>79679585.33</v>
      </c>
      <c r="F25" s="251">
        <v>99534906.56</v>
      </c>
      <c r="G25" s="251">
        <f t="shared" si="10"/>
        <v>121242942.79</v>
      </c>
      <c r="H25" s="251">
        <f t="shared" si="10"/>
        <v>129048340.71</v>
      </c>
      <c r="I25" s="251">
        <f t="shared" si="10"/>
        <v>84882555.89</v>
      </c>
      <c r="J25" s="251">
        <f t="shared" si="10"/>
        <v>141614718.83</v>
      </c>
      <c r="K25" s="251">
        <f t="shared" si="10"/>
        <v>102280373</v>
      </c>
      <c r="L25" s="251">
        <f t="shared" ref="I25:N25" si="11">SUM(L26:L29)</f>
        <v>123642286.46</v>
      </c>
      <c r="M25" s="251">
        <f t="shared" si="11"/>
        <v>97117126.84</v>
      </c>
      <c r="N25" s="251">
        <f t="shared" si="11"/>
        <v>1245517258.67</v>
      </c>
    </row>
    <row r="26" customFormat="1" ht="16.5" customHeight="1" spans="1:14">
      <c r="A26" s="252" t="s">
        <v>236</v>
      </c>
      <c r="B26" s="251">
        <v>22791346.27</v>
      </c>
      <c r="C26" s="255">
        <v>24550081.99</v>
      </c>
      <c r="D26" s="251">
        <v>23909169.06</v>
      </c>
      <c r="E26" s="255">
        <v>22175037.45</v>
      </c>
      <c r="F26" s="251">
        <v>22173871.68</v>
      </c>
      <c r="G26" s="255">
        <v>44606266.85</v>
      </c>
      <c r="H26" s="255">
        <v>22197041.55</v>
      </c>
      <c r="I26" s="255">
        <v>22071892.49</v>
      </c>
      <c r="J26" s="255">
        <v>22634042.12</v>
      </c>
      <c r="K26" s="255">
        <v>23389714.32</v>
      </c>
      <c r="L26" s="255">
        <v>20413025.51</v>
      </c>
      <c r="M26" s="255">
        <v>22974390.54</v>
      </c>
      <c r="N26" s="256">
        <f t="shared" ref="N26:N29" si="12">SUM(B26:M26)</f>
        <v>293885879.83</v>
      </c>
    </row>
    <row r="27" customFormat="1" ht="16.5" customHeight="1" spans="1:14">
      <c r="A27" s="260" t="s">
        <v>237</v>
      </c>
      <c r="B27" s="255">
        <v>7358411.54</v>
      </c>
      <c r="C27" s="255">
        <v>5982928.91</v>
      </c>
      <c r="D27" s="255">
        <v>6294034.77</v>
      </c>
      <c r="E27" s="255">
        <v>5933635.54</v>
      </c>
      <c r="F27" s="255">
        <v>10504148.5</v>
      </c>
      <c r="G27" s="255">
        <v>16944743.28</v>
      </c>
      <c r="H27" s="255">
        <v>3430980.1</v>
      </c>
      <c r="I27" s="255">
        <v>4548739.51</v>
      </c>
      <c r="J27" s="255">
        <v>10810813.22</v>
      </c>
      <c r="K27" s="255">
        <v>4951894.03</v>
      </c>
      <c r="L27" s="255">
        <v>8557024.46</v>
      </c>
      <c r="M27" s="255">
        <v>11452219.14</v>
      </c>
      <c r="N27" s="256">
        <f t="shared" si="12"/>
        <v>96769573</v>
      </c>
    </row>
    <row r="28" customFormat="1" ht="16.5" customHeight="1" spans="1:14">
      <c r="A28" s="261" t="s">
        <v>238</v>
      </c>
      <c r="B28" s="255">
        <v>22938029.74</v>
      </c>
      <c r="C28" s="255">
        <v>40072251.57</v>
      </c>
      <c r="D28" s="255">
        <v>26210275.62</v>
      </c>
      <c r="E28" s="255">
        <v>26743041.47</v>
      </c>
      <c r="F28" s="255">
        <v>43749746.49</v>
      </c>
      <c r="G28" s="255">
        <v>23837101.58</v>
      </c>
      <c r="H28" s="255">
        <v>38221405.34</v>
      </c>
      <c r="I28" s="255">
        <v>23869367.46</v>
      </c>
      <c r="J28" s="255">
        <v>60869978.97</v>
      </c>
      <c r="K28" s="255">
        <v>40068167.61</v>
      </c>
      <c r="L28" s="255">
        <v>60482706.69</v>
      </c>
      <c r="M28" s="255">
        <v>29733814.41</v>
      </c>
      <c r="N28" s="256">
        <f t="shared" si="12"/>
        <v>436795886.95</v>
      </c>
    </row>
    <row r="29" customFormat="1" ht="16.5" customHeight="1" spans="1:14">
      <c r="A29" s="252" t="s">
        <v>239</v>
      </c>
      <c r="B29" s="253">
        <v>32026434.67</v>
      </c>
      <c r="C29" s="251">
        <v>25280307.22</v>
      </c>
      <c r="D29" s="253">
        <v>29061150.9</v>
      </c>
      <c r="E29" s="251">
        <v>24827870.87</v>
      </c>
      <c r="F29" s="253">
        <v>23107139.89</v>
      </c>
      <c r="G29" s="251">
        <v>35854831.08</v>
      </c>
      <c r="H29" s="251">
        <v>65198913.72</v>
      </c>
      <c r="I29" s="251">
        <v>34392556.43</v>
      </c>
      <c r="J29" s="251">
        <v>47299884.52</v>
      </c>
      <c r="K29" s="251">
        <v>33870597.04</v>
      </c>
      <c r="L29" s="251">
        <v>34189529.8</v>
      </c>
      <c r="M29" s="251">
        <v>32956702.75</v>
      </c>
      <c r="N29" s="256">
        <f t="shared" si="12"/>
        <v>418065918.89</v>
      </c>
    </row>
    <row r="30" customFormat="1" ht="20.1" customHeight="1" spans="1:14">
      <c r="A30" s="259" t="s">
        <v>240</v>
      </c>
      <c r="B30" s="251">
        <f t="shared" ref="B30:K30" si="13">B4-B25</f>
        <v>660673427.67</v>
      </c>
      <c r="C30" s="251">
        <f t="shared" si="13"/>
        <v>617902135.08</v>
      </c>
      <c r="D30" s="251">
        <f t="shared" si="13"/>
        <v>695793612.31</v>
      </c>
      <c r="E30" s="251">
        <f t="shared" si="13"/>
        <v>634192404.979999</v>
      </c>
      <c r="F30" s="251">
        <v>786756562.61</v>
      </c>
      <c r="G30" s="251">
        <f t="shared" si="13"/>
        <v>846021864.66</v>
      </c>
      <c r="H30" s="251">
        <f t="shared" si="13"/>
        <v>1025553893.78</v>
      </c>
      <c r="I30" s="251">
        <f t="shared" si="13"/>
        <v>857622101.19</v>
      </c>
      <c r="J30" s="251">
        <f t="shared" si="13"/>
        <v>793682550.44</v>
      </c>
      <c r="K30" s="251">
        <f t="shared" si="13"/>
        <v>682873108.86</v>
      </c>
      <c r="L30" s="251">
        <f t="shared" ref="I30:N30" si="14">L4-L25</f>
        <v>738049839.66</v>
      </c>
      <c r="M30" s="251">
        <f t="shared" si="14"/>
        <v>723074098.32</v>
      </c>
      <c r="N30" s="251">
        <f t="shared" si="14"/>
        <v>9062195599.56</v>
      </c>
    </row>
    <row r="31" customFormat="1" ht="45" customHeight="1" spans="1:14">
      <c r="A31" s="57" t="s">
        <v>241</v>
      </c>
      <c r="B31" s="251">
        <v>1000000</v>
      </c>
      <c r="C31" s="251">
        <v>1150000</v>
      </c>
      <c r="D31" s="251">
        <v>2050000</v>
      </c>
      <c r="E31" s="251">
        <v>2395000</v>
      </c>
      <c r="F31" s="251">
        <v>1450000</v>
      </c>
      <c r="G31" s="251">
        <v>4511397</v>
      </c>
      <c r="H31" s="251">
        <v>0</v>
      </c>
      <c r="I31" s="251">
        <v>0</v>
      </c>
      <c r="J31" s="251">
        <v>0</v>
      </c>
      <c r="K31" s="251">
        <v>0</v>
      </c>
      <c r="L31" s="251">
        <v>5000000</v>
      </c>
      <c r="M31" s="251">
        <v>1100000</v>
      </c>
      <c r="N31" s="256">
        <f t="shared" ref="N31:N36" si="15">SUM(B31:M31)</f>
        <v>18656397</v>
      </c>
    </row>
    <row r="32" customFormat="1" ht="44.25" customHeight="1" spans="1:14">
      <c r="A32" s="262" t="s">
        <v>242</v>
      </c>
      <c r="B32" s="251">
        <f t="shared" ref="B32:K32" si="16">B30-B31</f>
        <v>659673427.67</v>
      </c>
      <c r="C32" s="251">
        <f t="shared" si="16"/>
        <v>616752135.08</v>
      </c>
      <c r="D32" s="251">
        <f t="shared" si="16"/>
        <v>693743612.31</v>
      </c>
      <c r="E32" s="251">
        <f t="shared" si="16"/>
        <v>631797404.979999</v>
      </c>
      <c r="F32" s="251">
        <v>785306562.61</v>
      </c>
      <c r="G32" s="251">
        <f t="shared" si="16"/>
        <v>841510467.66</v>
      </c>
      <c r="H32" s="251">
        <f t="shared" si="16"/>
        <v>1025553893.78</v>
      </c>
      <c r="I32" s="251">
        <f t="shared" si="16"/>
        <v>857622101.19</v>
      </c>
      <c r="J32" s="251">
        <f t="shared" si="16"/>
        <v>793682550.44</v>
      </c>
      <c r="K32" s="251">
        <f t="shared" si="16"/>
        <v>682873108.86</v>
      </c>
      <c r="L32" s="251">
        <f t="shared" ref="I32:N32" si="17">L30-L31</f>
        <v>733049839.66</v>
      </c>
      <c r="M32" s="251">
        <f t="shared" si="17"/>
        <v>721974098.32</v>
      </c>
      <c r="N32" s="251">
        <f t="shared" si="17"/>
        <v>9043539202.56</v>
      </c>
    </row>
    <row r="33" customFormat="1" ht="46.5" customHeight="1" spans="1:14">
      <c r="A33" s="263" t="s">
        <v>243</v>
      </c>
      <c r="B33" s="251">
        <v>0</v>
      </c>
      <c r="C33" s="251">
        <v>0</v>
      </c>
      <c r="D33" s="251">
        <v>0</v>
      </c>
      <c r="E33" s="251">
        <v>0</v>
      </c>
      <c r="F33" s="251">
        <v>0</v>
      </c>
      <c r="G33" s="251">
        <v>2200000</v>
      </c>
      <c r="H33" s="251">
        <v>0</v>
      </c>
      <c r="I33" s="251">
        <v>0</v>
      </c>
      <c r="J33" s="251">
        <v>0</v>
      </c>
      <c r="K33" s="251">
        <v>0</v>
      </c>
      <c r="L33" s="251">
        <v>0</v>
      </c>
      <c r="M33" s="251">
        <v>0</v>
      </c>
      <c r="N33" s="256">
        <f t="shared" si="15"/>
        <v>2200000</v>
      </c>
    </row>
    <row r="34" customFormat="1" ht="70.5" customHeight="1" spans="1:14">
      <c r="A34" s="263" t="s">
        <v>244</v>
      </c>
      <c r="B34" s="251">
        <v>2252712</v>
      </c>
      <c r="C34" s="251">
        <v>2252712</v>
      </c>
      <c r="D34" s="251">
        <v>2252712</v>
      </c>
      <c r="E34" s="251">
        <v>2252712</v>
      </c>
      <c r="F34" s="251">
        <v>2252712</v>
      </c>
      <c r="G34" s="251">
        <v>4505424</v>
      </c>
      <c r="H34" s="251">
        <v>2402322</v>
      </c>
      <c r="I34" s="251">
        <v>2402322</v>
      </c>
      <c r="J34" s="251">
        <v>2402322</v>
      </c>
      <c r="K34" s="251">
        <v>2502824</v>
      </c>
      <c r="L34" s="251">
        <v>2502824</v>
      </c>
      <c r="M34" s="251">
        <v>2502824</v>
      </c>
      <c r="N34" s="256">
        <f t="shared" si="15"/>
        <v>30484422</v>
      </c>
    </row>
    <row r="35" customFormat="1" ht="37.5" customHeight="1" spans="1:14">
      <c r="A35" s="264" t="s">
        <v>245</v>
      </c>
      <c r="B35" s="265">
        <v>0</v>
      </c>
      <c r="C35" s="265">
        <v>0</v>
      </c>
      <c r="D35" s="265">
        <v>0</v>
      </c>
      <c r="E35" s="265">
        <v>0</v>
      </c>
      <c r="F35" s="265">
        <v>0</v>
      </c>
      <c r="G35" s="251">
        <v>0</v>
      </c>
      <c r="H35" s="251">
        <v>0</v>
      </c>
      <c r="I35" s="251">
        <v>0</v>
      </c>
      <c r="J35" s="251">
        <v>0</v>
      </c>
      <c r="K35" s="251">
        <v>0</v>
      </c>
      <c r="L35" s="251">
        <v>0</v>
      </c>
      <c r="M35" s="251">
        <v>0</v>
      </c>
      <c r="N35" s="281">
        <f t="shared" si="15"/>
        <v>0</v>
      </c>
    </row>
    <row r="36" customFormat="1" ht="45.75" customHeight="1" spans="1:14">
      <c r="A36" s="266" t="s">
        <v>246</v>
      </c>
      <c r="B36" s="267">
        <f t="shared" ref="B36:M36" si="18">B32-B33-B34-B35</f>
        <v>657420715.67</v>
      </c>
      <c r="C36" s="268">
        <f t="shared" si="18"/>
        <v>614499423.08</v>
      </c>
      <c r="D36" s="267">
        <f t="shared" si="18"/>
        <v>691490900.31</v>
      </c>
      <c r="E36" s="268">
        <f t="shared" si="18"/>
        <v>629544692.979999</v>
      </c>
      <c r="F36" s="268">
        <f t="shared" si="18"/>
        <v>783053850.61</v>
      </c>
      <c r="G36" s="268">
        <f t="shared" si="18"/>
        <v>834805043.66</v>
      </c>
      <c r="H36" s="268">
        <f t="shared" si="18"/>
        <v>1023151571.78</v>
      </c>
      <c r="I36" s="268">
        <f t="shared" si="18"/>
        <v>855219779.19</v>
      </c>
      <c r="J36" s="268">
        <f t="shared" si="18"/>
        <v>791280228.44</v>
      </c>
      <c r="K36" s="268">
        <f t="shared" si="18"/>
        <v>680370284.86</v>
      </c>
      <c r="L36" s="268">
        <f t="shared" si="18"/>
        <v>730547015.66</v>
      </c>
      <c r="M36" s="268">
        <f t="shared" si="18"/>
        <v>719471274.32</v>
      </c>
      <c r="N36" s="282">
        <f t="shared" si="15"/>
        <v>9010854780.56</v>
      </c>
    </row>
    <row r="37" customFormat="1" ht="27.95" customHeight="1" spans="1:14">
      <c r="A37" s="250" t="s">
        <v>247</v>
      </c>
      <c r="B37" s="269"/>
      <c r="C37" s="269"/>
      <c r="D37" s="269"/>
      <c r="E37" s="269"/>
      <c r="F37" s="269"/>
      <c r="G37" s="269"/>
      <c r="H37" s="269"/>
      <c r="I37" s="269"/>
      <c r="J37" s="269"/>
      <c r="K37" s="269"/>
      <c r="L37" s="269"/>
      <c r="M37" s="269"/>
      <c r="N37" s="283" t="s">
        <v>248</v>
      </c>
    </row>
    <row r="38" customFormat="1" ht="18.75" customHeight="1" spans="1:14">
      <c r="A38" s="270" t="s">
        <v>249</v>
      </c>
      <c r="B38" s="256">
        <f t="shared" ref="B38:M38" si="19">B4-B29</f>
        <v>713761215.22</v>
      </c>
      <c r="C38" s="256">
        <f t="shared" si="19"/>
        <v>688507397.55</v>
      </c>
      <c r="D38" s="256">
        <f t="shared" si="19"/>
        <v>752207091.76</v>
      </c>
      <c r="E38" s="256">
        <f t="shared" si="19"/>
        <v>689044119.439999</v>
      </c>
      <c r="F38" s="256">
        <f t="shared" si="19"/>
        <v>863184329.28</v>
      </c>
      <c r="G38" s="256">
        <f t="shared" si="19"/>
        <v>931409976.37</v>
      </c>
      <c r="H38" s="256">
        <f t="shared" si="19"/>
        <v>1089403320.77</v>
      </c>
      <c r="I38" s="256">
        <f t="shared" si="19"/>
        <v>908112100.65</v>
      </c>
      <c r="J38" s="256">
        <f t="shared" si="19"/>
        <v>887997384.75</v>
      </c>
      <c r="K38" s="256">
        <f t="shared" si="19"/>
        <v>751282884.82</v>
      </c>
      <c r="L38" s="256">
        <f t="shared" si="19"/>
        <v>827502596.32</v>
      </c>
      <c r="M38" s="256">
        <f t="shared" si="19"/>
        <v>787234522.41</v>
      </c>
      <c r="N38" s="251">
        <f>SUM(B38:M38)</f>
        <v>9889646939.34</v>
      </c>
    </row>
    <row r="39" customFormat="1" ht="18.75" customHeight="1" spans="1:14">
      <c r="A39" s="270" t="s">
        <v>250</v>
      </c>
      <c r="B39" s="251">
        <v>851157332.06</v>
      </c>
      <c r="C39" s="251">
        <v>680111788.5</v>
      </c>
      <c r="D39" s="251">
        <v>654255495.28</v>
      </c>
      <c r="E39" s="271">
        <v>738783759.59</v>
      </c>
      <c r="F39" s="251">
        <v>693354926.01</v>
      </c>
      <c r="G39" s="251">
        <v>923660084.55</v>
      </c>
      <c r="H39" s="251">
        <v>577726462.28</v>
      </c>
      <c r="I39" s="271">
        <v>709503054.22</v>
      </c>
      <c r="J39" s="251">
        <v>733735693.18</v>
      </c>
      <c r="K39" s="271">
        <v>713777748.21</v>
      </c>
      <c r="L39" s="251">
        <v>715180035.32</v>
      </c>
      <c r="M39" s="271">
        <v>709685502.81</v>
      </c>
      <c r="N39" s="251">
        <f>SUM(B39:M39)</f>
        <v>8700931882.01</v>
      </c>
    </row>
    <row r="40" customFormat="1" ht="22.5" customHeight="1" spans="1:14">
      <c r="A40" s="272" t="s">
        <v>248</v>
      </c>
      <c r="B40" s="273"/>
      <c r="C40" s="273"/>
      <c r="D40" s="274"/>
      <c r="E40" s="274"/>
      <c r="F40" s="274"/>
      <c r="G40" s="274"/>
      <c r="H40" s="275"/>
      <c r="I40" s="275"/>
      <c r="J40" s="275"/>
      <c r="K40" s="275"/>
      <c r="L40" s="275"/>
      <c r="M40" s="275"/>
      <c r="N40" s="284">
        <f>N39/N38*100</f>
        <v>87.9802073358007</v>
      </c>
    </row>
    <row r="42" customFormat="1" ht="15" spans="1:14">
      <c r="A42" s="43" t="s">
        <v>86</v>
      </c>
      <c r="B42" s="5"/>
      <c r="C42" s="276" t="s">
        <v>87</v>
      </c>
      <c r="D42" s="276"/>
      <c r="E42" s="276"/>
      <c r="F42" s="5"/>
      <c r="G42" s="43" t="s">
        <v>88</v>
      </c>
      <c r="H42" s="43"/>
      <c r="I42" s="43"/>
      <c r="J42" s="5"/>
      <c r="K42" s="43" t="s">
        <v>92</v>
      </c>
      <c r="L42" s="43"/>
      <c r="M42" s="43"/>
      <c r="N42" s="45"/>
    </row>
    <row r="43" customFormat="1" spans="1:14">
      <c r="A43" s="44" t="s">
        <v>89</v>
      </c>
      <c r="B43" s="45"/>
      <c r="C43" s="44" t="s">
        <v>90</v>
      </c>
      <c r="D43" s="44"/>
      <c r="E43" s="44"/>
      <c r="F43" s="45"/>
      <c r="G43" s="44" t="s">
        <v>91</v>
      </c>
      <c r="H43" s="44"/>
      <c r="I43" s="44"/>
      <c r="J43" s="75"/>
      <c r="K43" s="49" t="s">
        <v>93</v>
      </c>
      <c r="L43" s="49"/>
      <c r="M43" s="49"/>
      <c r="N43" s="75"/>
    </row>
    <row r="44" customFormat="1" spans="2:14">
      <c r="B44" s="45"/>
      <c r="C44" s="45"/>
      <c r="D44" s="45"/>
      <c r="E44" s="45"/>
      <c r="F44" s="45"/>
      <c r="G44" s="45"/>
      <c r="H44" s="45"/>
      <c r="I44" s="45"/>
      <c r="J44" s="45"/>
      <c r="K44" s="44" t="s">
        <v>94</v>
      </c>
      <c r="L44" s="44"/>
      <c r="M44" s="44"/>
      <c r="N44" s="45"/>
    </row>
    <row r="45" customFormat="1" spans="2:14"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285"/>
      <c r="M45" s="42"/>
      <c r="N45" s="42"/>
    </row>
    <row r="46" customFormat="1" spans="2:14">
      <c r="B46" s="45"/>
      <c r="C46" s="45"/>
      <c r="D46" s="45"/>
      <c r="E46" s="45"/>
      <c r="F46" s="45"/>
      <c r="G46" s="45"/>
      <c r="H46" s="45"/>
      <c r="I46" s="45"/>
      <c r="J46" s="42"/>
      <c r="K46" s="45"/>
      <c r="L46" s="42"/>
      <c r="M46" s="42"/>
      <c r="N46" s="45"/>
    </row>
    <row r="47" customFormat="1" spans="2:14">
      <c r="B47" s="45"/>
      <c r="C47" s="45"/>
      <c r="D47" s="45"/>
      <c r="E47" s="45"/>
      <c r="F47" s="45"/>
      <c r="G47" s="45"/>
      <c r="H47" s="45"/>
      <c r="I47" s="42"/>
      <c r="J47" s="42"/>
      <c r="K47" s="45"/>
      <c r="L47" s="42"/>
      <c r="M47" s="42"/>
      <c r="N47" s="42"/>
    </row>
    <row r="48" customFormat="1" spans="2:14">
      <c r="B48" s="45"/>
      <c r="C48" s="45"/>
      <c r="D48" s="45"/>
      <c r="E48" s="45"/>
      <c r="F48" s="45"/>
      <c r="G48" s="45"/>
      <c r="H48" s="45"/>
      <c r="I48" s="45"/>
      <c r="J48" s="42"/>
      <c r="K48" s="42"/>
      <c r="L48" s="42"/>
      <c r="M48" s="42"/>
      <c r="N48" s="45"/>
    </row>
    <row r="49" customFormat="1" spans="2:14">
      <c r="B49" s="45"/>
      <c r="C49" s="45"/>
      <c r="D49" s="45"/>
      <c r="E49" s="45"/>
      <c r="F49" s="45"/>
      <c r="G49" s="45"/>
      <c r="H49" s="45"/>
      <c r="I49" s="45"/>
      <c r="J49" s="45"/>
      <c r="K49" s="285"/>
      <c r="L49" s="42"/>
      <c r="M49" s="42"/>
      <c r="N49" s="42"/>
    </row>
    <row r="50" customFormat="1" spans="2:14">
      <c r="B50" s="45"/>
      <c r="C50" s="45"/>
      <c r="D50" s="45"/>
      <c r="E50" s="45"/>
      <c r="F50" s="45"/>
      <c r="G50" s="45"/>
      <c r="H50" s="45"/>
      <c r="I50" s="42"/>
      <c r="J50" s="42"/>
      <c r="K50" s="45"/>
      <c r="L50" s="45"/>
      <c r="M50" s="45"/>
      <c r="N50" s="45"/>
    </row>
    <row r="51" customFormat="1" spans="2:14">
      <c r="B51" s="45"/>
      <c r="C51" s="45"/>
      <c r="D51" s="45"/>
      <c r="E51" s="45"/>
      <c r="F51" s="45"/>
      <c r="G51" s="45"/>
      <c r="H51" s="45"/>
      <c r="I51" s="45"/>
      <c r="J51" s="285"/>
      <c r="K51" s="45"/>
      <c r="L51" s="45"/>
      <c r="M51" s="45"/>
      <c r="N51" s="45"/>
    </row>
    <row r="52" customFormat="1" spans="2:14"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2"/>
      <c r="M52" s="45"/>
      <c r="N52" s="45"/>
    </row>
  </sheetData>
  <mergeCells count="8">
    <mergeCell ref="C42:E42"/>
    <mergeCell ref="G42:I42"/>
    <mergeCell ref="K42:M42"/>
    <mergeCell ref="C43:E43"/>
    <mergeCell ref="G43:I43"/>
    <mergeCell ref="K43:M43"/>
    <mergeCell ref="K44:M44"/>
    <mergeCell ref="A3:A4"/>
  </mergeCells>
  <printOptions horizontalCentered="1"/>
  <pageMargins left="0.161111111111111" right="0.161111111111111" top="0.2125" bottom="0.2125" header="0.5" footer="0.5"/>
  <pageSetup paperSize="9" scale="6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3"/>
  <sheetViews>
    <sheetView workbookViewId="0">
      <selection activeCell="I17" sqref="I17"/>
    </sheetView>
  </sheetViews>
  <sheetFormatPr defaultColWidth="9" defaultRowHeight="12.75"/>
  <cols>
    <col min="1" max="1" width="46" customWidth="1"/>
    <col min="2" max="3" width="20.5714285714286" customWidth="1"/>
    <col min="4" max="4" width="21" customWidth="1"/>
    <col min="5" max="5" width="20" customWidth="1"/>
    <col min="6" max="6" width="14.8571428571429" customWidth="1"/>
    <col min="7" max="7" width="17.7142857142857" customWidth="1"/>
    <col min="8" max="8" width="30.8571428571429" customWidth="1"/>
    <col min="9" max="9" width="18.5714285714286" customWidth="1"/>
    <col min="10" max="10" width="14.7142857142857" customWidth="1"/>
    <col min="11" max="11" width="16.1428571428571"/>
  </cols>
  <sheetData>
    <row r="1" ht="15" customHeight="1" spans="1:5">
      <c r="A1" s="174" t="s">
        <v>251</v>
      </c>
      <c r="B1" s="175"/>
      <c r="C1" s="175"/>
      <c r="D1" s="175"/>
      <c r="E1" s="176"/>
    </row>
    <row r="2" ht="15" customHeight="1" spans="1:5">
      <c r="A2" s="177" t="s">
        <v>252</v>
      </c>
      <c r="B2" s="178"/>
      <c r="C2" s="178"/>
      <c r="D2" s="178"/>
      <c r="E2" s="179"/>
    </row>
    <row r="3" ht="24" customHeight="1" spans="1:5">
      <c r="A3" s="9" t="s">
        <v>253</v>
      </c>
      <c r="B3" s="9"/>
      <c r="C3" s="9"/>
      <c r="D3" s="180" t="s">
        <v>254</v>
      </c>
      <c r="E3" s="9"/>
    </row>
    <row r="4" ht="42.75" customHeight="1" spans="1:5">
      <c r="A4" s="9"/>
      <c r="B4" s="9"/>
      <c r="C4" s="9"/>
      <c r="D4" s="180" t="s">
        <v>255</v>
      </c>
      <c r="E4" s="9" t="s">
        <v>256</v>
      </c>
    </row>
    <row r="5" ht="18" customHeight="1" spans="1:8">
      <c r="A5" s="181" t="s">
        <v>257</v>
      </c>
      <c r="B5" s="181"/>
      <c r="C5" s="182"/>
      <c r="D5" s="183">
        <f>D6+D24</f>
        <v>1312204912</v>
      </c>
      <c r="E5" s="183">
        <f>E6+E24</f>
        <v>782630525.46</v>
      </c>
      <c r="F5" s="184"/>
      <c r="G5" s="185"/>
      <c r="H5" s="185"/>
    </row>
    <row r="6" ht="17.1" customHeight="1" spans="1:8">
      <c r="A6" s="181" t="s">
        <v>258</v>
      </c>
      <c r="B6" s="181"/>
      <c r="C6" s="182"/>
      <c r="D6" s="186">
        <f>D7+D11+D15+D19+D20</f>
        <v>1312204912</v>
      </c>
      <c r="E6" s="186">
        <f>E7+E11+E15+E19+E20</f>
        <v>776230098.9</v>
      </c>
      <c r="F6" s="187"/>
      <c r="G6" s="185"/>
      <c r="H6" s="185"/>
    </row>
    <row r="7" ht="15" customHeight="1" spans="1:8">
      <c r="A7" s="181" t="s">
        <v>259</v>
      </c>
      <c r="B7" s="181"/>
      <c r="C7" s="182"/>
      <c r="D7" s="186">
        <f>SUM(D8:D10)</f>
        <v>175266945</v>
      </c>
      <c r="E7" s="186">
        <f>SUM(E8:E10)</f>
        <v>81559210.97</v>
      </c>
      <c r="F7" s="187"/>
      <c r="G7" s="185"/>
      <c r="H7" s="185"/>
    </row>
    <row r="8" ht="12.95" customHeight="1" spans="1:8">
      <c r="A8" s="181" t="s">
        <v>260</v>
      </c>
      <c r="B8" s="181"/>
      <c r="C8" s="182"/>
      <c r="D8" s="188">
        <v>145132055</v>
      </c>
      <c r="E8" s="183">
        <v>67445666.5</v>
      </c>
      <c r="F8" s="187"/>
      <c r="G8" s="185"/>
      <c r="H8" s="185"/>
    </row>
    <row r="9" ht="12.95" customHeight="1" spans="1:8">
      <c r="A9" s="181" t="s">
        <v>261</v>
      </c>
      <c r="B9" s="181"/>
      <c r="C9" s="182"/>
      <c r="D9" s="188">
        <v>26383138</v>
      </c>
      <c r="E9" s="183">
        <v>12320484.11</v>
      </c>
      <c r="F9" s="187"/>
      <c r="G9" s="185"/>
      <c r="H9" s="185"/>
    </row>
    <row r="10" ht="12.95" customHeight="1" spans="1:8">
      <c r="A10" s="181" t="s">
        <v>262</v>
      </c>
      <c r="B10" s="181"/>
      <c r="C10" s="182"/>
      <c r="D10" s="188">
        <v>3751752</v>
      </c>
      <c r="E10" s="183">
        <v>1793060.36</v>
      </c>
      <c r="F10" s="187"/>
      <c r="G10" s="185"/>
      <c r="H10" s="185"/>
    </row>
    <row r="11" ht="15" customHeight="1" spans="1:8">
      <c r="A11" s="181" t="s">
        <v>263</v>
      </c>
      <c r="B11" s="181"/>
      <c r="C11" s="182"/>
      <c r="D11" s="186">
        <f>SUM(D12:D14)</f>
        <v>304857652</v>
      </c>
      <c r="E11" s="186">
        <f>SUM(E12:E14)</f>
        <v>130965884.29</v>
      </c>
      <c r="F11" s="187"/>
      <c r="G11" s="185"/>
      <c r="H11" s="185"/>
    </row>
    <row r="12" ht="12.95" customHeight="1" spans="1:8">
      <c r="A12" s="181" t="s">
        <v>260</v>
      </c>
      <c r="B12" s="181"/>
      <c r="C12" s="182"/>
      <c r="D12" s="188">
        <v>304857652</v>
      </c>
      <c r="E12" s="183">
        <v>130965884.29</v>
      </c>
      <c r="F12" s="187"/>
      <c r="G12" s="189"/>
      <c r="H12" s="189"/>
    </row>
    <row r="13" ht="12.95" customHeight="1" spans="1:8">
      <c r="A13" s="181" t="s">
        <v>261</v>
      </c>
      <c r="B13" s="181"/>
      <c r="C13" s="182"/>
      <c r="D13" s="186">
        <v>0</v>
      </c>
      <c r="E13" s="186">
        <v>0</v>
      </c>
      <c r="F13" s="187"/>
      <c r="G13" s="189"/>
      <c r="H13" s="189"/>
    </row>
    <row r="14" ht="12.95" customHeight="1" spans="1:8">
      <c r="A14" s="181" t="s">
        <v>262</v>
      </c>
      <c r="B14" s="181"/>
      <c r="C14" s="182"/>
      <c r="D14" s="186">
        <v>0</v>
      </c>
      <c r="E14" s="186">
        <v>0</v>
      </c>
      <c r="F14" s="187"/>
      <c r="G14" s="185"/>
      <c r="H14" s="185"/>
    </row>
    <row r="15" ht="15" customHeight="1" spans="1:8">
      <c r="A15" s="181" t="s">
        <v>264</v>
      </c>
      <c r="B15" s="181"/>
      <c r="C15" s="182"/>
      <c r="D15" s="186">
        <f>SUM(D16:D18)</f>
        <v>388576947</v>
      </c>
      <c r="E15" s="186">
        <f>SUM(E16:E18)</f>
        <v>247321599.83</v>
      </c>
      <c r="F15" s="187"/>
      <c r="G15" s="185"/>
      <c r="H15" s="185"/>
    </row>
    <row r="16" ht="12.95" customHeight="1" spans="1:8">
      <c r="A16" s="181" t="s">
        <v>265</v>
      </c>
      <c r="B16" s="181"/>
      <c r="C16" s="182"/>
      <c r="D16" s="188">
        <v>43947</v>
      </c>
      <c r="E16" s="183">
        <v>20901.34</v>
      </c>
      <c r="F16" s="187"/>
      <c r="G16" s="185"/>
      <c r="H16" s="185"/>
    </row>
    <row r="17" ht="12.95" customHeight="1" spans="1:8">
      <c r="A17" s="181" t="s">
        <v>266</v>
      </c>
      <c r="B17" s="181"/>
      <c r="C17" s="182"/>
      <c r="D17" s="188">
        <v>388533000</v>
      </c>
      <c r="E17" s="183">
        <v>247300698.49</v>
      </c>
      <c r="F17" s="187"/>
      <c r="G17" s="189"/>
      <c r="H17" s="189"/>
    </row>
    <row r="18" ht="12.95" customHeight="1" spans="1:8">
      <c r="A18" s="181" t="s">
        <v>267</v>
      </c>
      <c r="B18" s="181"/>
      <c r="C18" s="182"/>
      <c r="D18" s="188"/>
      <c r="E18" s="188"/>
      <c r="F18" s="187"/>
      <c r="G18" s="185"/>
      <c r="H18" s="185"/>
    </row>
    <row r="19" ht="15" customHeight="1" spans="1:8">
      <c r="A19" s="181" t="s">
        <v>225</v>
      </c>
      <c r="B19" s="181"/>
      <c r="C19" s="182"/>
      <c r="D19" s="188">
        <v>175000</v>
      </c>
      <c r="E19" s="183">
        <v>85853.22</v>
      </c>
      <c r="F19" s="187"/>
      <c r="G19" s="185"/>
      <c r="H19" s="185"/>
    </row>
    <row r="20" ht="15" customHeight="1" spans="1:8">
      <c r="A20" s="181" t="s">
        <v>234</v>
      </c>
      <c r="B20" s="181"/>
      <c r="C20" s="182"/>
      <c r="D20" s="186">
        <f>SUM(D21:D23)</f>
        <v>443328368</v>
      </c>
      <c r="E20" s="186">
        <f>SUM(E21:E23)</f>
        <v>316297550.59</v>
      </c>
      <c r="F20" s="187"/>
      <c r="G20" s="185"/>
      <c r="H20" s="185"/>
    </row>
    <row r="21" ht="12.95" customHeight="1" spans="1:8">
      <c r="A21" s="181" t="s">
        <v>268</v>
      </c>
      <c r="B21" s="181"/>
      <c r="C21" s="182"/>
      <c r="D21" s="188">
        <v>47231339</v>
      </c>
      <c r="E21" s="183">
        <v>22186650.41</v>
      </c>
      <c r="F21" s="187"/>
      <c r="G21" s="185"/>
      <c r="H21" s="185"/>
    </row>
    <row r="22" ht="12.95" customHeight="1" spans="1:8">
      <c r="A22" s="181" t="s">
        <v>269</v>
      </c>
      <c r="B22" s="181"/>
      <c r="C22" s="182"/>
      <c r="D22" s="188">
        <v>395944008</v>
      </c>
      <c r="E22" s="183">
        <v>285131330.66</v>
      </c>
      <c r="F22" s="187"/>
      <c r="G22" s="185"/>
      <c r="H22" s="185"/>
    </row>
    <row r="23" ht="12.95" customHeight="1" spans="1:8">
      <c r="A23" s="181" t="s">
        <v>39</v>
      </c>
      <c r="B23" s="181"/>
      <c r="C23" s="182"/>
      <c r="D23" s="188">
        <v>153021</v>
      </c>
      <c r="E23" s="183">
        <v>8979569.52</v>
      </c>
      <c r="F23" s="187"/>
      <c r="G23" s="189"/>
      <c r="H23" s="185"/>
    </row>
    <row r="24" ht="17.1" customHeight="1" spans="1:8">
      <c r="A24" s="181" t="s">
        <v>270</v>
      </c>
      <c r="B24" s="181"/>
      <c r="C24" s="182"/>
      <c r="D24" s="186">
        <f>SUM(D25:D27)</f>
        <v>0</v>
      </c>
      <c r="E24" s="186">
        <f>SUM(E25:E27)</f>
        <v>6400426.56</v>
      </c>
      <c r="F24" s="187"/>
      <c r="G24" s="189"/>
      <c r="H24" s="189"/>
    </row>
    <row r="25" ht="15" customHeight="1" spans="1:8">
      <c r="A25" s="181" t="s">
        <v>271</v>
      </c>
      <c r="B25" s="181"/>
      <c r="C25" s="182"/>
      <c r="D25" s="186">
        <v>0</v>
      </c>
      <c r="E25" s="186">
        <v>0</v>
      </c>
      <c r="F25" s="187"/>
      <c r="G25" s="189"/>
      <c r="H25" s="185"/>
    </row>
    <row r="26" ht="15" customHeight="1" spans="1:8">
      <c r="A26" s="181" t="s">
        <v>272</v>
      </c>
      <c r="B26" s="181"/>
      <c r="C26" s="182"/>
      <c r="D26" s="186">
        <v>0</v>
      </c>
      <c r="E26" s="186">
        <v>6400426.56</v>
      </c>
      <c r="F26" s="187"/>
      <c r="G26" s="189"/>
      <c r="H26" s="189"/>
    </row>
    <row r="27" ht="15" customHeight="1" spans="1:8">
      <c r="A27" s="181" t="s">
        <v>273</v>
      </c>
      <c r="B27" s="181"/>
      <c r="C27" s="182"/>
      <c r="D27" s="186">
        <v>0</v>
      </c>
      <c r="E27" s="186">
        <v>0</v>
      </c>
      <c r="F27" s="187"/>
      <c r="G27" s="185"/>
      <c r="H27" s="185"/>
    </row>
    <row r="28" ht="17.1" customHeight="1" spans="1:8">
      <c r="A28" s="181" t="s">
        <v>274</v>
      </c>
      <c r="B28" s="181"/>
      <c r="C28" s="182"/>
      <c r="D28" s="186">
        <f>D6+D24-D22</f>
        <v>916260904</v>
      </c>
      <c r="E28" s="186">
        <f>E6+E24-E22</f>
        <v>497499194.8</v>
      </c>
      <c r="G28" s="190"/>
      <c r="H28" s="190"/>
    </row>
    <row r="29" ht="18" customHeight="1" spans="1:7">
      <c r="A29" s="191"/>
      <c r="B29" s="9" t="s">
        <v>275</v>
      </c>
      <c r="C29" s="9"/>
      <c r="D29" s="9"/>
      <c r="E29" s="9"/>
      <c r="G29" s="48"/>
    </row>
    <row r="30" ht="62.25" customHeight="1" spans="1:6">
      <c r="A30" s="9" t="s">
        <v>276</v>
      </c>
      <c r="B30" s="9" t="s">
        <v>277</v>
      </c>
      <c r="C30" s="9" t="s">
        <v>278</v>
      </c>
      <c r="D30" s="9" t="s">
        <v>279</v>
      </c>
      <c r="E30" s="9" t="s">
        <v>280</v>
      </c>
      <c r="F30" s="192" t="s">
        <v>281</v>
      </c>
    </row>
    <row r="31" ht="17.1" customHeight="1" spans="1:11">
      <c r="A31" s="193" t="s">
        <v>282</v>
      </c>
      <c r="B31" s="194"/>
      <c r="C31" s="194"/>
      <c r="D31" s="194"/>
      <c r="E31" s="194"/>
      <c r="F31" s="195"/>
      <c r="H31" s="42"/>
      <c r="I31" s="42"/>
      <c r="J31" s="42"/>
      <c r="K31" s="42"/>
    </row>
    <row r="32" ht="15" customHeight="1" spans="1:11">
      <c r="A32" s="193" t="s">
        <v>283</v>
      </c>
      <c r="B32" s="186">
        <f>SUM(B33:B34)</f>
        <v>865975500</v>
      </c>
      <c r="C32" s="186">
        <f>SUM(C33:C34)</f>
        <v>835826541.16</v>
      </c>
      <c r="D32" s="186">
        <f>SUM(D33:D34)</f>
        <v>330942854.32</v>
      </c>
      <c r="E32" s="186">
        <f>SUM(E33:E34)</f>
        <v>330942854.32</v>
      </c>
      <c r="F32" s="20">
        <f>SUM(F33:F34)</f>
        <v>0</v>
      </c>
      <c r="G32" s="42"/>
      <c r="H32" s="42"/>
      <c r="I32" s="42"/>
      <c r="J32" s="42"/>
      <c r="K32" s="42"/>
    </row>
    <row r="33" ht="12.95" customHeight="1" spans="1:11">
      <c r="A33" s="193" t="s">
        <v>284</v>
      </c>
      <c r="B33" s="188">
        <v>722789100</v>
      </c>
      <c r="C33" s="183">
        <v>701203702.39</v>
      </c>
      <c r="D33" s="183">
        <v>270273471.89</v>
      </c>
      <c r="E33" s="183">
        <v>270273471.89</v>
      </c>
      <c r="F33" s="196"/>
      <c r="G33" s="42"/>
      <c r="H33" s="42"/>
      <c r="I33" s="42"/>
      <c r="J33" s="42"/>
      <c r="K33" s="42"/>
    </row>
    <row r="34" ht="12.95" customHeight="1" spans="1:11">
      <c r="A34" s="193" t="s">
        <v>285</v>
      </c>
      <c r="B34" s="188">
        <v>143186400</v>
      </c>
      <c r="C34" s="183">
        <v>134622838.77</v>
      </c>
      <c r="D34" s="183">
        <v>60669382.43</v>
      </c>
      <c r="E34" s="183">
        <v>60669382.43</v>
      </c>
      <c r="F34" s="58"/>
      <c r="G34" s="42"/>
      <c r="H34" s="42"/>
      <c r="I34" s="42"/>
      <c r="J34" s="42"/>
      <c r="K34" s="42"/>
    </row>
    <row r="35" ht="15" customHeight="1" spans="1:11">
      <c r="A35" s="193" t="s">
        <v>286</v>
      </c>
      <c r="B35" s="186">
        <f>SUM(B36:B37)</f>
        <v>10199100</v>
      </c>
      <c r="C35" s="186">
        <v>756630.56</v>
      </c>
      <c r="D35" s="186">
        <f>SUM(D36:D37)</f>
        <v>432385.57</v>
      </c>
      <c r="E35" s="186">
        <f>SUM(E36:E37)</f>
        <v>431674.57</v>
      </c>
      <c r="F35" s="20">
        <f>SUM(F36:F37)</f>
        <v>0</v>
      </c>
      <c r="G35" s="42"/>
      <c r="H35" s="42"/>
      <c r="I35" s="42"/>
      <c r="J35" s="42"/>
      <c r="K35" s="42"/>
    </row>
    <row r="36" ht="12.95" customHeight="1" spans="1:11">
      <c r="A36" s="193" t="s">
        <v>287</v>
      </c>
      <c r="B36" s="188">
        <v>21600</v>
      </c>
      <c r="C36" s="188">
        <v>20000</v>
      </c>
      <c r="D36" s="188">
        <v>8795.64</v>
      </c>
      <c r="E36" s="188">
        <v>8795.64</v>
      </c>
      <c r="F36" s="58"/>
      <c r="G36" s="42"/>
      <c r="H36" s="42"/>
      <c r="I36" s="42"/>
      <c r="J36" s="42"/>
      <c r="K36" s="42"/>
    </row>
    <row r="37" ht="12.95" customHeight="1" spans="1:11">
      <c r="A37" s="193" t="s">
        <v>288</v>
      </c>
      <c r="B37" s="188">
        <v>10177500</v>
      </c>
      <c r="C37" s="183">
        <v>736630.56</v>
      </c>
      <c r="D37" s="183">
        <v>423589.93</v>
      </c>
      <c r="E37" s="183">
        <v>422878.93</v>
      </c>
      <c r="F37" s="58"/>
      <c r="G37" s="42"/>
      <c r="H37" s="42"/>
      <c r="I37" s="42"/>
      <c r="J37" s="42"/>
      <c r="K37" s="42"/>
    </row>
    <row r="38" ht="27.75" customHeight="1" spans="1:11">
      <c r="A38" s="193" t="s">
        <v>289</v>
      </c>
      <c r="B38" s="186">
        <f>B32+B35</f>
        <v>876174600</v>
      </c>
      <c r="C38" s="186">
        <f>C32+C35</f>
        <v>836583171.72</v>
      </c>
      <c r="D38" s="186">
        <f>D32+D35</f>
        <v>331375239.89</v>
      </c>
      <c r="E38" s="186">
        <f>E32+E35</f>
        <v>331374528.89</v>
      </c>
      <c r="F38" s="20">
        <f>F32+F35</f>
        <v>0</v>
      </c>
      <c r="G38" s="42"/>
      <c r="H38" s="42"/>
      <c r="I38" s="42"/>
      <c r="J38" s="42"/>
      <c r="K38" s="42"/>
    </row>
    <row r="39" ht="33" customHeight="1" spans="1:10">
      <c r="A39" s="10" t="s">
        <v>290</v>
      </c>
      <c r="B39" s="20">
        <f>D28-B38</f>
        <v>40086304</v>
      </c>
      <c r="C39" s="20">
        <f>E28-C38</f>
        <v>-339083976.92</v>
      </c>
      <c r="D39" s="20">
        <f>E28-D38</f>
        <v>166123954.91</v>
      </c>
      <c r="E39" s="20">
        <f>E28-E38</f>
        <v>166124665.91</v>
      </c>
      <c r="F39" s="42"/>
      <c r="G39" s="42"/>
      <c r="H39" s="42"/>
      <c r="I39" s="48"/>
      <c r="J39" s="48"/>
    </row>
    <row r="40" ht="7.5" customHeight="1" spans="1:5">
      <c r="A40" s="5"/>
      <c r="B40" s="5"/>
      <c r="C40" s="5"/>
      <c r="D40" s="5"/>
      <c r="E40" s="5"/>
    </row>
    <row r="41" ht="25.5" customHeight="1" spans="1:5">
      <c r="A41" s="9" t="s">
        <v>291</v>
      </c>
      <c r="B41" s="9"/>
      <c r="C41" s="9" t="s">
        <v>292</v>
      </c>
      <c r="D41" s="9"/>
      <c r="E41" s="5"/>
    </row>
    <row r="42" ht="9" customHeight="1" spans="1:5">
      <c r="A42" s="9"/>
      <c r="B42" s="9"/>
      <c r="C42" s="53"/>
      <c r="D42" s="53"/>
      <c r="E42" s="5"/>
    </row>
    <row r="43" ht="15" customHeight="1" spans="1:7">
      <c r="A43" s="197" t="s">
        <v>291</v>
      </c>
      <c r="B43" s="198"/>
      <c r="C43" s="199"/>
      <c r="D43" s="200"/>
      <c r="E43" s="190"/>
      <c r="F43" s="185"/>
      <c r="G43" s="190"/>
    </row>
    <row r="44" ht="12.95" customHeight="1" spans="1:7">
      <c r="A44" s="197" t="s">
        <v>293</v>
      </c>
      <c r="B44" s="198"/>
      <c r="C44" s="201">
        <v>397404963.78</v>
      </c>
      <c r="D44" s="201"/>
      <c r="E44" s="202"/>
      <c r="F44" s="187"/>
      <c r="G44" s="203"/>
    </row>
    <row r="45" ht="8.25" customHeight="1" spans="1:6">
      <c r="A45" s="5"/>
      <c r="B45" s="5"/>
      <c r="C45" s="5"/>
      <c r="D45" s="5"/>
      <c r="E45" s="5"/>
      <c r="F45" s="187"/>
    </row>
    <row r="46" ht="15" spans="1:7">
      <c r="A46" s="9" t="s">
        <v>294</v>
      </c>
      <c r="B46" s="9"/>
      <c r="C46" s="204" t="s">
        <v>295</v>
      </c>
      <c r="D46" s="205"/>
      <c r="E46" s="5"/>
      <c r="F46" s="206"/>
      <c r="G46" s="190"/>
    </row>
    <row r="47" ht="18.75" customHeight="1" spans="1:6">
      <c r="A47" s="9"/>
      <c r="B47" s="9"/>
      <c r="C47" s="207"/>
      <c r="D47" s="208"/>
      <c r="E47" s="5"/>
      <c r="F47" s="187"/>
    </row>
    <row r="48" ht="17.1" customHeight="1" spans="1:6">
      <c r="A48" s="197" t="s">
        <v>294</v>
      </c>
      <c r="B48" s="197"/>
      <c r="C48" s="209">
        <f>SUM(C49:C52)</f>
        <v>285131330.66</v>
      </c>
      <c r="D48" s="209"/>
      <c r="E48" s="5"/>
      <c r="F48" s="203">
        <v>0</v>
      </c>
    </row>
    <row r="49" ht="12.95" customHeight="1" spans="1:6">
      <c r="A49" s="197" t="s">
        <v>296</v>
      </c>
      <c r="B49" s="197"/>
      <c r="C49" s="210">
        <v>0</v>
      </c>
      <c r="D49" s="210"/>
      <c r="E49" s="5"/>
      <c r="F49" s="203"/>
    </row>
    <row r="50" ht="12.95" customHeight="1" spans="1:7">
      <c r="A50" s="197" t="s">
        <v>297</v>
      </c>
      <c r="B50" s="197"/>
      <c r="C50" s="210">
        <v>285131330.66</v>
      </c>
      <c r="D50" s="210"/>
      <c r="E50" s="5"/>
      <c r="F50" s="203"/>
      <c r="G50" s="42"/>
    </row>
    <row r="51" ht="12.95" customHeight="1" spans="1:6">
      <c r="A51" s="197" t="s">
        <v>298</v>
      </c>
      <c r="B51" s="197"/>
      <c r="C51" s="210">
        <v>0</v>
      </c>
      <c r="D51" s="210"/>
      <c r="E51" s="5"/>
      <c r="F51" s="203"/>
    </row>
    <row r="52" ht="12.95" customHeight="1" spans="1:6">
      <c r="A52" s="197" t="s">
        <v>299</v>
      </c>
      <c r="B52" s="197"/>
      <c r="C52" s="210">
        <v>0</v>
      </c>
      <c r="D52" s="210"/>
      <c r="E52" s="5"/>
      <c r="F52" s="187"/>
    </row>
    <row r="53" ht="8.25" customHeight="1" spans="1:6">
      <c r="A53" s="5"/>
      <c r="B53" s="5"/>
      <c r="C53" s="5"/>
      <c r="D53" s="5"/>
      <c r="E53" s="5"/>
      <c r="F53" s="187"/>
    </row>
    <row r="54" ht="15" spans="1:6">
      <c r="A54" s="9" t="s">
        <v>300</v>
      </c>
      <c r="B54" s="9"/>
      <c r="C54" s="204" t="s">
        <v>301</v>
      </c>
      <c r="D54" s="205"/>
      <c r="E54" s="5"/>
      <c r="F54" s="187"/>
    </row>
    <row r="55" ht="15" spans="1:6">
      <c r="A55" s="9"/>
      <c r="B55" s="9"/>
      <c r="C55" s="207"/>
      <c r="D55" s="208"/>
      <c r="E55" s="5"/>
      <c r="F55" s="187"/>
    </row>
    <row r="56" ht="15" customHeight="1" spans="1:6">
      <c r="A56" s="197" t="s">
        <v>300</v>
      </c>
      <c r="B56" s="197"/>
      <c r="C56" s="209">
        <f>SUM(C57:C59)</f>
        <v>11879031037.43</v>
      </c>
      <c r="D56" s="209"/>
      <c r="E56" s="190"/>
      <c r="F56" s="187"/>
    </row>
    <row r="57" ht="12.95" customHeight="1" spans="1:7">
      <c r="A57" s="197" t="s">
        <v>302</v>
      </c>
      <c r="B57" s="197"/>
      <c r="C57" s="210">
        <v>261414113.21</v>
      </c>
      <c r="D57" s="210"/>
      <c r="E57" s="190"/>
      <c r="F57" s="206"/>
      <c r="G57" s="42"/>
    </row>
    <row r="58" ht="12.95" customHeight="1" spans="1:7">
      <c r="A58" s="197" t="s">
        <v>303</v>
      </c>
      <c r="B58" s="197"/>
      <c r="C58" s="210">
        <v>2454758453.1</v>
      </c>
      <c r="D58" s="210"/>
      <c r="E58" s="190"/>
      <c r="F58" s="206"/>
      <c r="G58" s="42"/>
    </row>
    <row r="59" ht="12.95" customHeight="1" spans="1:7">
      <c r="A59" s="198" t="s">
        <v>304</v>
      </c>
      <c r="B59" s="211"/>
      <c r="C59" s="210">
        <v>9162858471.12</v>
      </c>
      <c r="D59" s="210"/>
      <c r="E59" s="203"/>
      <c r="F59" s="206"/>
      <c r="G59" s="42"/>
    </row>
    <row r="60" ht="15" spans="1:5">
      <c r="A60" s="197"/>
      <c r="B60" s="197"/>
      <c r="C60" s="5"/>
      <c r="D60" s="5"/>
      <c r="E60" s="5"/>
    </row>
    <row r="61" ht="15" spans="1:5">
      <c r="A61" s="9" t="s">
        <v>305</v>
      </c>
      <c r="B61" s="9" t="s">
        <v>254</v>
      </c>
      <c r="C61" s="9"/>
      <c r="D61" s="5"/>
      <c r="E61" s="5"/>
    </row>
    <row r="62" ht="45" spans="1:5">
      <c r="A62" s="8"/>
      <c r="B62" s="9" t="s">
        <v>255</v>
      </c>
      <c r="C62" s="9" t="s">
        <v>256</v>
      </c>
      <c r="D62" s="5"/>
      <c r="E62" s="5"/>
    </row>
    <row r="63" ht="17.1" customHeight="1" spans="1:5">
      <c r="A63" s="10" t="s">
        <v>257</v>
      </c>
      <c r="B63" s="8"/>
      <c r="C63" s="8"/>
      <c r="D63" s="5"/>
      <c r="E63" s="5"/>
    </row>
    <row r="64" ht="15" customHeight="1" spans="1:6">
      <c r="A64" s="10" t="s">
        <v>306</v>
      </c>
      <c r="B64" s="186">
        <f>B65+B69+B73+B77+B78</f>
        <v>374769315</v>
      </c>
      <c r="C64" s="186">
        <f>C65+C69+C73+C77+C78</f>
        <v>159614374.69</v>
      </c>
      <c r="D64" s="68"/>
      <c r="E64" s="42"/>
      <c r="F64" s="47"/>
    </row>
    <row r="65" ht="15" customHeight="1" spans="1:6">
      <c r="A65" s="10" t="s">
        <v>259</v>
      </c>
      <c r="B65" s="186">
        <f>SUM(B66:B68)</f>
        <v>127398661</v>
      </c>
      <c r="C65" s="186">
        <f>SUM(C66:C68)</f>
        <v>52092027.01</v>
      </c>
      <c r="D65" s="68"/>
      <c r="E65" s="42"/>
      <c r="F65" s="47"/>
    </row>
    <row r="66" ht="12.95" customHeight="1" spans="1:6">
      <c r="A66" s="10" t="s">
        <v>260</v>
      </c>
      <c r="B66" s="188">
        <v>96064413</v>
      </c>
      <c r="C66" s="183">
        <v>39237229.12</v>
      </c>
      <c r="D66" s="68"/>
      <c r="E66" s="42"/>
      <c r="F66" s="47"/>
    </row>
    <row r="67" ht="12.95" customHeight="1" spans="1:6">
      <c r="A67" s="10" t="s">
        <v>261</v>
      </c>
      <c r="B67" s="188">
        <v>29757536</v>
      </c>
      <c r="C67" s="183">
        <v>12220602.5</v>
      </c>
      <c r="D67" s="68"/>
      <c r="E67" s="42"/>
      <c r="F67" s="47"/>
    </row>
    <row r="68" ht="12.95" customHeight="1" spans="1:6">
      <c r="A68" s="10" t="s">
        <v>262</v>
      </c>
      <c r="B68" s="188">
        <v>1576712</v>
      </c>
      <c r="C68" s="183">
        <v>634195.39</v>
      </c>
      <c r="D68" s="68"/>
      <c r="E68" s="42"/>
      <c r="F68" s="47"/>
    </row>
    <row r="69" ht="15" customHeight="1" spans="1:6">
      <c r="A69" s="10" t="s">
        <v>263</v>
      </c>
      <c r="B69" s="186">
        <f>SUM(B70:B72)</f>
        <v>172729694</v>
      </c>
      <c r="C69" s="186">
        <f>SUM(C70:C72)</f>
        <v>68546618.47</v>
      </c>
      <c r="D69" s="68"/>
      <c r="E69" s="42"/>
      <c r="F69" s="47"/>
    </row>
    <row r="70" ht="12.95" customHeight="1" spans="1:6">
      <c r="A70" s="10" t="s">
        <v>260</v>
      </c>
      <c r="B70" s="188">
        <v>172729694</v>
      </c>
      <c r="C70" s="183">
        <v>68546618.47</v>
      </c>
      <c r="D70" s="68"/>
      <c r="E70" s="42"/>
      <c r="F70" s="47"/>
    </row>
    <row r="71" ht="12.95" customHeight="1" spans="1:6">
      <c r="A71" s="10" t="s">
        <v>261</v>
      </c>
      <c r="B71" s="186"/>
      <c r="C71" s="186"/>
      <c r="D71" s="5"/>
      <c r="E71" s="42"/>
      <c r="F71" s="47"/>
    </row>
    <row r="72" ht="12.95" customHeight="1" spans="1:6">
      <c r="A72" s="10" t="s">
        <v>262</v>
      </c>
      <c r="B72" s="186"/>
      <c r="C72" s="186"/>
      <c r="D72" s="5"/>
      <c r="E72" s="42"/>
      <c r="F72" s="47"/>
    </row>
    <row r="73" ht="15" customHeight="1" spans="1:6">
      <c r="A73" s="10" t="s">
        <v>264</v>
      </c>
      <c r="B73" s="186">
        <f>SUM(B74:B76)</f>
        <v>9600000</v>
      </c>
      <c r="C73" s="186">
        <f>SUM(C74:C76)</f>
        <v>2066966.11</v>
      </c>
      <c r="D73" s="68"/>
      <c r="E73" s="42"/>
      <c r="F73" s="47"/>
    </row>
    <row r="74" ht="12.95" customHeight="1" spans="1:6">
      <c r="A74" s="10" t="s">
        <v>265</v>
      </c>
      <c r="B74" s="186">
        <v>0</v>
      </c>
      <c r="C74" s="186">
        <v>0</v>
      </c>
      <c r="D74" s="5"/>
      <c r="E74" s="42"/>
      <c r="F74" s="47"/>
    </row>
    <row r="75" ht="12.95" customHeight="1" spans="1:6">
      <c r="A75" s="10" t="s">
        <v>266</v>
      </c>
      <c r="B75" s="188">
        <v>9600000</v>
      </c>
      <c r="C75" s="183">
        <v>2066966.11</v>
      </c>
      <c r="D75" s="68"/>
      <c r="E75" s="42"/>
      <c r="F75" s="47"/>
    </row>
    <row r="76" ht="12.95" customHeight="1" spans="1:6">
      <c r="A76" s="10" t="s">
        <v>267</v>
      </c>
      <c r="B76" s="186"/>
      <c r="C76" s="186"/>
      <c r="D76" s="5"/>
      <c r="E76" s="42"/>
      <c r="F76" s="47"/>
    </row>
    <row r="77" ht="15" customHeight="1" spans="1:6">
      <c r="A77" s="10" t="s">
        <v>225</v>
      </c>
      <c r="B77" s="188">
        <v>165300</v>
      </c>
      <c r="C77" s="183">
        <v>81526.93</v>
      </c>
      <c r="D77" s="68"/>
      <c r="E77" s="42"/>
      <c r="F77" s="47"/>
    </row>
    <row r="78" ht="15" customHeight="1" spans="1:6">
      <c r="A78" s="10" t="s">
        <v>234</v>
      </c>
      <c r="B78" s="186">
        <f>SUM(B79:B80)</f>
        <v>64875660</v>
      </c>
      <c r="C78" s="186">
        <f>SUM(C79:C80)</f>
        <v>36827236.17</v>
      </c>
      <c r="D78" s="68"/>
      <c r="E78" s="42"/>
      <c r="F78" s="47"/>
    </row>
    <row r="79" ht="12.95" customHeight="1" spans="1:6">
      <c r="A79" s="10" t="s">
        <v>268</v>
      </c>
      <c r="B79" s="188">
        <v>34808660</v>
      </c>
      <c r="C79" s="183">
        <v>21565020.05</v>
      </c>
      <c r="D79" s="68"/>
      <c r="E79" s="42"/>
      <c r="F79" s="47"/>
    </row>
    <row r="80" ht="12.95" customHeight="1" spans="1:6">
      <c r="A80" s="10" t="s">
        <v>39</v>
      </c>
      <c r="B80" s="188">
        <v>30067000</v>
      </c>
      <c r="C80" s="183">
        <v>15262216.12</v>
      </c>
      <c r="D80" s="68"/>
      <c r="E80" s="42"/>
      <c r="F80" s="47"/>
    </row>
    <row r="81" ht="15" customHeight="1" spans="1:6">
      <c r="A81" s="10" t="s">
        <v>307</v>
      </c>
      <c r="B81" s="186">
        <f>SUM(B82:B84)</f>
        <v>796</v>
      </c>
      <c r="C81" s="186">
        <f>SUM(C82:C84)</f>
        <v>353.28</v>
      </c>
      <c r="D81" s="5"/>
      <c r="E81" s="42"/>
      <c r="F81" s="47"/>
    </row>
    <row r="82" ht="12.95" customHeight="1" spans="1:6">
      <c r="A82" s="10" t="s">
        <v>271</v>
      </c>
      <c r="B82" s="186">
        <v>0</v>
      </c>
      <c r="C82" s="186">
        <v>0</v>
      </c>
      <c r="D82" s="5"/>
      <c r="E82" s="42"/>
      <c r="F82" s="47"/>
    </row>
    <row r="83" ht="12.95" customHeight="1" spans="1:6">
      <c r="A83" s="10" t="s">
        <v>272</v>
      </c>
      <c r="B83" s="188">
        <v>796</v>
      </c>
      <c r="C83" s="195">
        <v>353.28</v>
      </c>
      <c r="D83" s="5"/>
      <c r="E83" s="42"/>
      <c r="F83" s="47"/>
    </row>
    <row r="84" ht="12.95" customHeight="1" spans="1:6">
      <c r="A84" s="10" t="s">
        <v>273</v>
      </c>
      <c r="B84" s="20"/>
      <c r="C84" s="196"/>
      <c r="D84" s="5"/>
      <c r="E84" s="212"/>
      <c r="F84" s="47"/>
    </row>
    <row r="85" ht="30" spans="1:6">
      <c r="A85" s="10" t="s">
        <v>308</v>
      </c>
      <c r="B85" s="213">
        <f>B64+B81</f>
        <v>374770111</v>
      </c>
      <c r="C85" s="213">
        <f>C64+C81</f>
        <v>159614727.97</v>
      </c>
      <c r="D85" s="68"/>
      <c r="E85" s="42"/>
      <c r="F85" s="47"/>
    </row>
    <row r="86" ht="20.25" customHeight="1" spans="1:6">
      <c r="A86" s="9" t="s">
        <v>309</v>
      </c>
      <c r="B86" s="55" t="s">
        <v>275</v>
      </c>
      <c r="C86" s="214"/>
      <c r="D86" s="214"/>
      <c r="E86" s="214"/>
      <c r="F86" s="180"/>
    </row>
    <row r="87" ht="57" customHeight="1" spans="1:6">
      <c r="A87" s="8"/>
      <c r="B87" s="6" t="s">
        <v>277</v>
      </c>
      <c r="C87" s="6" t="s">
        <v>278</v>
      </c>
      <c r="D87" s="6" t="s">
        <v>279</v>
      </c>
      <c r="E87" s="6" t="s">
        <v>280</v>
      </c>
      <c r="F87" s="192" t="s">
        <v>281</v>
      </c>
    </row>
    <row r="88" ht="17.1" customHeight="1" spans="1:6">
      <c r="A88" s="10" t="s">
        <v>282</v>
      </c>
      <c r="B88" s="8"/>
      <c r="C88" s="8"/>
      <c r="D88" s="8"/>
      <c r="E88" s="8"/>
      <c r="F88" s="195"/>
    </row>
    <row r="89" ht="15" customHeight="1" spans="1:10">
      <c r="A89" s="10" t="s">
        <v>283</v>
      </c>
      <c r="B89" s="186">
        <f>SUM(B90:B91)</f>
        <v>570121000</v>
      </c>
      <c r="C89" s="186">
        <f>SUM(C90:C91)</f>
        <v>567446367.16</v>
      </c>
      <c r="D89" s="186">
        <f>SUM(D90:D91)</f>
        <v>332985987.83</v>
      </c>
      <c r="E89" s="186">
        <f>SUM(E90:E91)</f>
        <v>332985987.83</v>
      </c>
      <c r="F89" s="20">
        <f>SUM(F90:F91)</f>
        <v>0</v>
      </c>
      <c r="G89" s="42"/>
      <c r="H89" s="42"/>
      <c r="I89" s="48"/>
      <c r="J89" s="48"/>
    </row>
    <row r="90" ht="12.95" customHeight="1" spans="1:10">
      <c r="A90" s="10" t="s">
        <v>284</v>
      </c>
      <c r="B90" s="188">
        <v>513000000</v>
      </c>
      <c r="C90" s="188">
        <v>511911868.02</v>
      </c>
      <c r="D90" s="183">
        <v>305005730.03</v>
      </c>
      <c r="E90" s="183">
        <v>305005730.03</v>
      </c>
      <c r="F90" s="58"/>
      <c r="G90" s="42"/>
      <c r="H90" s="42"/>
      <c r="I90" s="48"/>
      <c r="J90" s="48"/>
    </row>
    <row r="91" ht="12.95" customHeight="1" spans="1:10">
      <c r="A91" s="10" t="s">
        <v>285</v>
      </c>
      <c r="B91" s="188">
        <v>57121000</v>
      </c>
      <c r="C91" s="183">
        <v>55534499.14</v>
      </c>
      <c r="D91" s="183">
        <v>27980257.8</v>
      </c>
      <c r="E91" s="183">
        <v>27980257.8</v>
      </c>
      <c r="F91" s="58"/>
      <c r="G91" s="42"/>
      <c r="H91" s="42"/>
      <c r="I91" s="48"/>
      <c r="J91" s="48"/>
    </row>
    <row r="92" ht="15" customHeight="1" spans="1:10">
      <c r="A92" s="10" t="s">
        <v>286</v>
      </c>
      <c r="B92" s="186">
        <f>SUM(B93:B94)</f>
        <v>8893400</v>
      </c>
      <c r="C92" s="186">
        <f>SUM(C93:C94)</f>
        <v>2125506.14</v>
      </c>
      <c r="D92" s="186">
        <f>SUM(D93:D94)</f>
        <v>1221711.4</v>
      </c>
      <c r="E92" s="186">
        <f>SUM(E93:E94)</f>
        <v>1221711.4</v>
      </c>
      <c r="F92" s="20">
        <f>SUM(F93:F94)</f>
        <v>0</v>
      </c>
      <c r="G92" s="42"/>
      <c r="H92" s="42"/>
      <c r="I92" s="48"/>
      <c r="J92" s="48"/>
    </row>
    <row r="93" ht="12.95" customHeight="1" spans="1:10">
      <c r="A93" s="10" t="s">
        <v>287</v>
      </c>
      <c r="B93" s="188">
        <v>975000</v>
      </c>
      <c r="C93" s="188">
        <v>700624.55</v>
      </c>
      <c r="D93" s="188">
        <v>426762.83</v>
      </c>
      <c r="E93" s="188">
        <v>426762.83</v>
      </c>
      <c r="F93" s="58"/>
      <c r="G93" s="42"/>
      <c r="H93" s="42"/>
      <c r="I93" s="48"/>
      <c r="J93" s="48"/>
    </row>
    <row r="94" ht="12.95" customHeight="1" spans="1:10">
      <c r="A94" s="10" t="s">
        <v>288</v>
      </c>
      <c r="B94" s="188">
        <v>7918400</v>
      </c>
      <c r="C94" s="183">
        <v>1424881.59</v>
      </c>
      <c r="D94" s="183">
        <v>794948.57</v>
      </c>
      <c r="E94" s="183">
        <v>794948.57</v>
      </c>
      <c r="F94" s="58"/>
      <c r="G94" s="42"/>
      <c r="H94" s="42"/>
      <c r="I94" s="48"/>
      <c r="J94" s="48"/>
    </row>
    <row r="95" ht="27.75" customHeight="1" spans="1:10">
      <c r="A95" s="10" t="s">
        <v>310</v>
      </c>
      <c r="B95" s="186">
        <f>B89+B92</f>
        <v>579014400</v>
      </c>
      <c r="C95" s="186">
        <f>C89+C92</f>
        <v>569571873.3</v>
      </c>
      <c r="D95" s="186">
        <f>D89+D92</f>
        <v>334207699.23</v>
      </c>
      <c r="E95" s="186">
        <f>E89+E92</f>
        <v>334207699.23</v>
      </c>
      <c r="F95" s="20">
        <f>F89+F92</f>
        <v>0</v>
      </c>
      <c r="G95" s="42"/>
      <c r="H95" s="42"/>
      <c r="I95" s="48"/>
      <c r="J95" s="48"/>
    </row>
    <row r="96" ht="31.5" customHeight="1" spans="1:10">
      <c r="A96" s="10" t="s">
        <v>311</v>
      </c>
      <c r="B96" s="20">
        <f>B85-B95</f>
        <v>-204244289</v>
      </c>
      <c r="C96" s="20">
        <f>C85-C95</f>
        <v>-409957145.33</v>
      </c>
      <c r="D96" s="20">
        <f>C85-D95</f>
        <v>-174592971.26</v>
      </c>
      <c r="E96" s="20">
        <f>C85-E95</f>
        <v>-174592971.26</v>
      </c>
      <c r="F96" s="42"/>
      <c r="G96" s="42"/>
      <c r="H96" s="42"/>
      <c r="I96" s="48"/>
      <c r="J96" s="48"/>
    </row>
    <row r="97" customHeight="1" spans="1:5">
      <c r="A97" s="9" t="s">
        <v>312</v>
      </c>
      <c r="B97" s="6"/>
      <c r="C97" s="215" t="s">
        <v>295</v>
      </c>
      <c r="D97" s="216"/>
      <c r="E97" s="5"/>
    </row>
    <row r="98" ht="25.5" customHeight="1" spans="1:9">
      <c r="A98" s="9"/>
      <c r="B98" s="9"/>
      <c r="C98" s="207"/>
      <c r="D98" s="208"/>
      <c r="E98" s="5"/>
      <c r="F98" s="42"/>
      <c r="G98" s="42"/>
      <c r="H98" s="42"/>
      <c r="I98" s="42"/>
    </row>
    <row r="99" ht="25.5" customHeight="1" spans="1:9">
      <c r="A99" s="197" t="s">
        <v>312</v>
      </c>
      <c r="B99" s="197"/>
      <c r="C99" s="209">
        <f>SUM(C100:C101)</f>
        <v>186627766.92</v>
      </c>
      <c r="D99" s="209"/>
      <c r="E99" s="68"/>
      <c r="F99" s="42"/>
      <c r="G99" s="42"/>
      <c r="H99" s="42"/>
      <c r="I99" s="42"/>
    </row>
    <row r="100" ht="15" customHeight="1" spans="1:9">
      <c r="A100" s="197" t="s">
        <v>313</v>
      </c>
      <c r="B100" s="197"/>
      <c r="C100" s="217">
        <v>186627766.92</v>
      </c>
      <c r="D100" s="218"/>
      <c r="E100" s="190"/>
      <c r="F100" s="42"/>
      <c r="G100" s="42"/>
      <c r="H100" s="42"/>
      <c r="I100" s="42"/>
    </row>
    <row r="101" ht="15.75" customHeight="1" spans="1:9">
      <c r="A101" s="197" t="s">
        <v>314</v>
      </c>
      <c r="B101" s="197"/>
      <c r="C101" s="219">
        <v>0</v>
      </c>
      <c r="D101" s="219"/>
      <c r="E101" s="5"/>
      <c r="F101" s="42"/>
      <c r="G101" s="42"/>
      <c r="H101" s="42"/>
      <c r="I101" s="42"/>
    </row>
    <row r="102" ht="8.25" customHeight="1" spans="1:9">
      <c r="A102" s="5"/>
      <c r="B102" s="5"/>
      <c r="C102" s="38"/>
      <c r="D102" s="38"/>
      <c r="E102" s="5"/>
      <c r="F102" s="42"/>
      <c r="G102" s="42"/>
      <c r="H102" s="42"/>
      <c r="I102" s="42"/>
    </row>
    <row r="103" ht="18" customHeight="1" spans="1:9">
      <c r="A103" s="9" t="s">
        <v>315</v>
      </c>
      <c r="B103" s="9"/>
      <c r="C103" s="220" t="s">
        <v>301</v>
      </c>
      <c r="D103" s="221"/>
      <c r="E103" s="5"/>
      <c r="F103" s="42"/>
      <c r="G103" s="42"/>
      <c r="H103" s="42"/>
      <c r="I103" s="42"/>
    </row>
    <row r="104" ht="13.5" customHeight="1" spans="1:9">
      <c r="A104" s="9"/>
      <c r="B104" s="9"/>
      <c r="C104" s="222"/>
      <c r="D104" s="223"/>
      <c r="E104" s="5"/>
      <c r="F104" s="42"/>
      <c r="G104" s="42"/>
      <c r="H104" s="42"/>
      <c r="I104" s="42"/>
    </row>
    <row r="105" ht="15" customHeight="1" spans="1:9">
      <c r="A105" s="197" t="s">
        <v>315</v>
      </c>
      <c r="B105" s="197"/>
      <c r="C105" s="224">
        <f>SUM(C106:C108)</f>
        <v>37270612.33</v>
      </c>
      <c r="D105" s="224"/>
      <c r="E105" s="68"/>
      <c r="F105" s="42"/>
      <c r="G105" s="42"/>
      <c r="H105" s="42"/>
      <c r="I105" s="42"/>
    </row>
    <row r="106" ht="12.95" customHeight="1" spans="1:7">
      <c r="A106" s="198" t="s">
        <v>302</v>
      </c>
      <c r="B106" s="211"/>
      <c r="C106" s="225">
        <v>25226520.87</v>
      </c>
      <c r="D106" s="225"/>
      <c r="E106" s="190"/>
      <c r="F106" s="42"/>
      <c r="G106" s="42"/>
    </row>
    <row r="107" ht="12.95" customHeight="1" spans="1:7">
      <c r="A107" s="198" t="s">
        <v>303</v>
      </c>
      <c r="B107" s="211"/>
      <c r="C107" s="225">
        <v>2097104.39</v>
      </c>
      <c r="D107" s="225"/>
      <c r="E107" s="190"/>
      <c r="F107" s="42"/>
      <c r="G107" s="42"/>
    </row>
    <row r="108" ht="12.95" customHeight="1" spans="1:7">
      <c r="A108" s="198" t="s">
        <v>304</v>
      </c>
      <c r="B108" s="211"/>
      <c r="C108" s="225">
        <v>9946987.07</v>
      </c>
      <c r="D108" s="225"/>
      <c r="E108" s="190"/>
      <c r="F108" s="42"/>
      <c r="G108" s="42"/>
    </row>
    <row r="109" ht="6.75" customHeight="1" spans="1:5">
      <c r="A109" s="5"/>
      <c r="B109" s="5"/>
      <c r="C109" s="5"/>
      <c r="D109" s="5"/>
      <c r="E109" s="5"/>
    </row>
    <row r="110" customHeight="1" spans="1:5">
      <c r="A110" s="9" t="s">
        <v>316</v>
      </c>
      <c r="B110" s="9"/>
      <c r="C110" s="9" t="s">
        <v>254</v>
      </c>
      <c r="D110" s="9"/>
      <c r="E110" s="226"/>
    </row>
    <row r="111" ht="43.5" customHeight="1" spans="1:5">
      <c r="A111" s="9"/>
      <c r="B111" s="9"/>
      <c r="C111" s="9" t="s">
        <v>255</v>
      </c>
      <c r="D111" s="9" t="s">
        <v>317</v>
      </c>
      <c r="E111" s="227"/>
    </row>
    <row r="112" ht="15" customHeight="1" spans="1:5">
      <c r="A112" s="197" t="s">
        <v>316</v>
      </c>
      <c r="B112" s="197"/>
      <c r="C112" s="8"/>
      <c r="D112" s="8"/>
      <c r="E112" s="5"/>
    </row>
    <row r="113" ht="15" customHeight="1" spans="1:7">
      <c r="A113" s="197" t="s">
        <v>318</v>
      </c>
      <c r="B113" s="197"/>
      <c r="C113" s="228">
        <v>44689729</v>
      </c>
      <c r="D113" s="228">
        <v>20139464.84</v>
      </c>
      <c r="E113" s="190"/>
      <c r="F113" s="48"/>
      <c r="G113" s="48"/>
    </row>
    <row r="114" ht="21.75" customHeight="1" spans="1:5">
      <c r="A114" s="197" t="s">
        <v>319</v>
      </c>
      <c r="B114" s="197"/>
      <c r="C114" s="11">
        <f>C113</f>
        <v>44689729</v>
      </c>
      <c r="D114" s="11">
        <f>D113</f>
        <v>20139464.84</v>
      </c>
      <c r="E114" s="163"/>
    </row>
    <row r="115" ht="6.75" customHeight="1" spans="1:5">
      <c r="A115" s="5"/>
      <c r="B115" s="5"/>
      <c r="C115" s="5"/>
      <c r="D115" s="5"/>
      <c r="E115" s="5"/>
    </row>
    <row r="116" ht="15" spans="1:6">
      <c r="A116" s="9" t="s">
        <v>320</v>
      </c>
      <c r="B116" s="9" t="s">
        <v>275</v>
      </c>
      <c r="C116" s="9"/>
      <c r="D116" s="9"/>
      <c r="E116" s="9"/>
      <c r="F116" s="9"/>
    </row>
    <row r="117" ht="42.75" customHeight="1" spans="1:6">
      <c r="A117" s="8"/>
      <c r="B117" s="6" t="s">
        <v>277</v>
      </c>
      <c r="C117" s="6" t="s">
        <v>321</v>
      </c>
      <c r="D117" s="6" t="s">
        <v>322</v>
      </c>
      <c r="E117" s="6" t="s">
        <v>323</v>
      </c>
      <c r="F117" s="192" t="s">
        <v>281</v>
      </c>
    </row>
    <row r="118" ht="17.1" customHeight="1" spans="1:6">
      <c r="A118" s="10" t="s">
        <v>320</v>
      </c>
      <c r="B118" s="8"/>
      <c r="C118" s="8"/>
      <c r="D118" s="8"/>
      <c r="E118" s="8"/>
      <c r="F118" s="195"/>
    </row>
    <row r="119" ht="15" customHeight="1" spans="1:10">
      <c r="A119" s="10" t="s">
        <v>324</v>
      </c>
      <c r="B119" s="229">
        <f>SUM(B120:B121)</f>
        <v>42582445</v>
      </c>
      <c r="C119" s="229">
        <f>SUM(C120:C121)</f>
        <v>27540679.26</v>
      </c>
      <c r="D119" s="229">
        <f>SUM(D120:D121)</f>
        <v>12898234.18</v>
      </c>
      <c r="E119" s="229">
        <f>SUM(E120:E121)</f>
        <v>5004674.32</v>
      </c>
      <c r="F119" s="11">
        <f>SUM(F120:F121)</f>
        <v>0</v>
      </c>
      <c r="G119" s="42"/>
      <c r="H119" s="42"/>
      <c r="I119" s="48"/>
      <c r="J119" s="48"/>
    </row>
    <row r="120" ht="12.95" customHeight="1" spans="1:10">
      <c r="A120" s="10" t="s">
        <v>325</v>
      </c>
      <c r="B120" s="230">
        <v>11382148</v>
      </c>
      <c r="C120" s="231">
        <v>8102000</v>
      </c>
      <c r="D120" s="231">
        <v>5104926.42</v>
      </c>
      <c r="E120" s="231">
        <v>5004674.32</v>
      </c>
      <c r="F120" s="58"/>
      <c r="G120" s="42"/>
      <c r="H120" s="42"/>
      <c r="I120" s="48"/>
      <c r="J120" s="48"/>
    </row>
    <row r="121" ht="12.95" customHeight="1" spans="1:10">
      <c r="A121" s="10" t="s">
        <v>326</v>
      </c>
      <c r="B121" s="230">
        <v>31200297</v>
      </c>
      <c r="C121" s="231">
        <v>19438679.26</v>
      </c>
      <c r="D121" s="231">
        <v>7793307.76</v>
      </c>
      <c r="E121" s="231"/>
      <c r="F121" s="58"/>
      <c r="G121" s="42"/>
      <c r="H121" s="42"/>
      <c r="I121" s="48"/>
      <c r="J121" s="48"/>
    </row>
    <row r="122" ht="15" customHeight="1" spans="1:10">
      <c r="A122" s="10" t="s">
        <v>327</v>
      </c>
      <c r="B122" s="230">
        <v>198000</v>
      </c>
      <c r="C122" s="230">
        <v>74190.24</v>
      </c>
      <c r="D122" s="231">
        <v>37095.12</v>
      </c>
      <c r="E122" s="231">
        <v>37095.12</v>
      </c>
      <c r="F122" s="58"/>
      <c r="G122" s="42"/>
      <c r="H122" s="42"/>
      <c r="I122" s="48"/>
      <c r="J122" s="48"/>
    </row>
    <row r="123" ht="30.75" customHeight="1" spans="1:10">
      <c r="A123" s="10" t="s">
        <v>328</v>
      </c>
      <c r="B123" s="229">
        <f>B119+B122</f>
        <v>42780445</v>
      </c>
      <c r="C123" s="229">
        <v>27614869.5</v>
      </c>
      <c r="D123" s="229">
        <v>12935329.3</v>
      </c>
      <c r="E123" s="229">
        <v>12815692.33</v>
      </c>
      <c r="F123" s="11">
        <f>F119+F122</f>
        <v>0</v>
      </c>
      <c r="G123" s="42"/>
      <c r="H123" s="42"/>
      <c r="I123" s="48"/>
      <c r="J123" s="48"/>
    </row>
    <row r="124" ht="27.75" customHeight="1" spans="1:10">
      <c r="A124" s="10" t="s">
        <v>329</v>
      </c>
      <c r="B124" s="11">
        <f>C114-B123</f>
        <v>1909284</v>
      </c>
      <c r="C124" s="11">
        <f>D114-C123</f>
        <v>-7475404.66</v>
      </c>
      <c r="D124" s="11">
        <f>D114-D123</f>
        <v>7204135.54</v>
      </c>
      <c r="E124" s="11">
        <f>D114-E123</f>
        <v>7323772.51</v>
      </c>
      <c r="F124" s="42"/>
      <c r="G124" s="42"/>
      <c r="H124" s="42"/>
      <c r="I124" s="48"/>
      <c r="J124" s="48"/>
    </row>
    <row r="125" ht="4.5" customHeight="1" spans="1:5">
      <c r="A125" s="10"/>
      <c r="B125" s="11"/>
      <c r="C125" s="232"/>
      <c r="D125" s="233"/>
      <c r="E125" s="163"/>
    </row>
    <row r="126" ht="27.75" customHeight="1" spans="1:5">
      <c r="A126" s="9" t="s">
        <v>330</v>
      </c>
      <c r="B126" s="9"/>
      <c r="C126" s="204" t="s">
        <v>301</v>
      </c>
      <c r="D126" s="205"/>
      <c r="E126" s="163"/>
    </row>
    <row r="127" ht="27.75" customHeight="1" spans="1:5">
      <c r="A127" s="9"/>
      <c r="B127" s="9"/>
      <c r="C127" s="207"/>
      <c r="D127" s="208"/>
      <c r="E127" s="163"/>
    </row>
    <row r="128" ht="27.75" customHeight="1" spans="1:6">
      <c r="A128" s="197" t="s">
        <v>331</v>
      </c>
      <c r="B128" s="197"/>
      <c r="C128" s="224">
        <f>SUM(C129:C131)</f>
        <v>80407479.47</v>
      </c>
      <c r="D128" s="224"/>
      <c r="E128" s="163"/>
      <c r="F128" s="48"/>
    </row>
    <row r="129" customHeight="1" spans="1:5">
      <c r="A129" s="198" t="s">
        <v>302</v>
      </c>
      <c r="B129" s="211"/>
      <c r="C129" s="234">
        <v>63207786.02</v>
      </c>
      <c r="D129" s="234"/>
      <c r="E129" s="163"/>
    </row>
    <row r="130" ht="15" spans="1:6">
      <c r="A130" s="198" t="s">
        <v>303</v>
      </c>
      <c r="B130" s="211"/>
      <c r="C130" s="234">
        <v>0</v>
      </c>
      <c r="D130" s="234"/>
      <c r="E130" s="190"/>
      <c r="F130" s="48"/>
    </row>
    <row r="131" ht="15" spans="1:9">
      <c r="A131" s="198" t="s">
        <v>304</v>
      </c>
      <c r="B131" s="211"/>
      <c r="C131" s="234">
        <v>17199693.45</v>
      </c>
      <c r="D131" s="234"/>
      <c r="F131" s="42"/>
      <c r="G131" s="42"/>
      <c r="H131" s="42"/>
      <c r="I131" s="42"/>
    </row>
    <row r="132" ht="15" spans="1:9">
      <c r="A132" s="235"/>
      <c r="B132" s="235"/>
      <c r="C132" s="236"/>
      <c r="D132" s="236"/>
      <c r="F132" s="42"/>
      <c r="G132" s="42"/>
      <c r="H132" s="42"/>
      <c r="I132" s="42"/>
    </row>
    <row r="133" spans="1:9">
      <c r="A133" s="237" t="s">
        <v>332</v>
      </c>
      <c r="B133" s="237"/>
      <c r="C133" s="237" t="s">
        <v>254</v>
      </c>
      <c r="D133" s="237"/>
      <c r="F133" s="42"/>
      <c r="G133" s="42"/>
      <c r="H133" s="238"/>
      <c r="I133" s="238"/>
    </row>
    <row r="134" ht="38.25" spans="1:9">
      <c r="A134" s="237"/>
      <c r="B134" s="237"/>
      <c r="C134" s="237" t="s">
        <v>255</v>
      </c>
      <c r="D134" s="237" t="s">
        <v>256</v>
      </c>
      <c r="F134" s="42"/>
      <c r="G134" s="42"/>
      <c r="H134" s="238"/>
      <c r="I134" s="238"/>
    </row>
    <row r="135" spans="1:9">
      <c r="A135" s="192" t="s">
        <v>332</v>
      </c>
      <c r="B135" s="192"/>
      <c r="C135" s="239"/>
      <c r="D135" s="239"/>
      <c r="F135" s="42"/>
      <c r="G135" s="42"/>
      <c r="H135" s="240"/>
      <c r="I135" s="240"/>
    </row>
    <row r="136" spans="1:9">
      <c r="A136" s="241" t="s">
        <v>333</v>
      </c>
      <c r="B136" s="241"/>
      <c r="C136" s="242">
        <v>1833094</v>
      </c>
      <c r="D136" s="242">
        <v>785434.63</v>
      </c>
      <c r="F136" s="42"/>
      <c r="G136" s="42"/>
      <c r="H136" s="243"/>
      <c r="I136" s="243"/>
    </row>
    <row r="137" spans="1:9">
      <c r="A137" s="241" t="s">
        <v>334</v>
      </c>
      <c r="B137" s="241"/>
      <c r="C137" s="242">
        <v>2356691</v>
      </c>
      <c r="D137" s="242">
        <v>1215503.63</v>
      </c>
      <c r="F137" s="48"/>
      <c r="G137" s="48"/>
      <c r="H137" s="244"/>
      <c r="I137" s="244"/>
    </row>
    <row r="138" spans="1:9">
      <c r="A138" s="192" t="s">
        <v>335</v>
      </c>
      <c r="B138" s="192"/>
      <c r="C138" s="242">
        <f>C136+C137</f>
        <v>4189785</v>
      </c>
      <c r="D138" s="242">
        <f>D136+D137</f>
        <v>2000938.26</v>
      </c>
      <c r="F138" s="48"/>
      <c r="G138" s="48"/>
      <c r="H138" s="244"/>
      <c r="I138" s="244"/>
    </row>
    <row r="139" ht="15" spans="1:9">
      <c r="A139" s="235"/>
      <c r="B139" s="235"/>
      <c r="C139" s="236"/>
      <c r="D139" s="236"/>
      <c r="H139" s="245"/>
      <c r="I139" s="245"/>
    </row>
    <row r="140" spans="1:6">
      <c r="A140" s="237" t="s">
        <v>336</v>
      </c>
      <c r="B140" s="237" t="s">
        <v>275</v>
      </c>
      <c r="C140" s="237"/>
      <c r="D140" s="237"/>
      <c r="E140" s="237"/>
      <c r="F140" s="237"/>
    </row>
    <row r="141" ht="76.5" spans="1:6">
      <c r="A141" s="246"/>
      <c r="B141" s="237" t="s">
        <v>277</v>
      </c>
      <c r="C141" s="237" t="s">
        <v>278</v>
      </c>
      <c r="D141" s="237" t="s">
        <v>279</v>
      </c>
      <c r="E141" s="237" t="s">
        <v>280</v>
      </c>
      <c r="F141" s="237" t="s">
        <v>337</v>
      </c>
    </row>
    <row r="142" ht="25.5" spans="1:6">
      <c r="A142" s="247" t="s">
        <v>336</v>
      </c>
      <c r="B142" s="239"/>
      <c r="C142" s="239"/>
      <c r="D142" s="239"/>
      <c r="E142" s="239"/>
      <c r="F142" s="239"/>
    </row>
    <row r="143" spans="1:6">
      <c r="A143" s="247" t="s">
        <v>338</v>
      </c>
      <c r="B143" s="242">
        <v>0</v>
      </c>
      <c r="C143" s="242">
        <v>0</v>
      </c>
      <c r="D143" s="242">
        <v>0</v>
      </c>
      <c r="E143" s="242">
        <v>0</v>
      </c>
      <c r="F143" s="242"/>
    </row>
    <row r="144" spans="1:6">
      <c r="A144" s="247" t="s">
        <v>339</v>
      </c>
      <c r="B144" s="242">
        <v>0</v>
      </c>
      <c r="C144" s="242">
        <v>0</v>
      </c>
      <c r="D144" s="242">
        <v>0</v>
      </c>
      <c r="E144" s="242">
        <v>0</v>
      </c>
      <c r="F144" s="242"/>
    </row>
    <row r="145" spans="1:10">
      <c r="A145" s="247" t="s">
        <v>286</v>
      </c>
      <c r="B145" s="242">
        <v>7012474</v>
      </c>
      <c r="C145" s="242">
        <v>2626033.3</v>
      </c>
      <c r="D145" s="242">
        <v>1399735.56</v>
      </c>
      <c r="E145" s="242">
        <v>1399735.56</v>
      </c>
      <c r="F145" s="242"/>
      <c r="G145" s="48"/>
      <c r="H145" s="48"/>
      <c r="I145" s="48"/>
      <c r="J145" s="48"/>
    </row>
    <row r="146" ht="25.5" spans="1:10">
      <c r="A146" s="247" t="s">
        <v>340</v>
      </c>
      <c r="B146" s="242">
        <f>SUM(B143:B145)</f>
        <v>7012474</v>
      </c>
      <c r="C146" s="242">
        <f>SUM(C143:C145)</f>
        <v>2626033.3</v>
      </c>
      <c r="D146" s="242">
        <f>SUM(D143:D145)</f>
        <v>1399735.56</v>
      </c>
      <c r="E146" s="242">
        <f>SUM(E143:E145)</f>
        <v>1399735.56</v>
      </c>
      <c r="F146" s="242">
        <f>SUM(F143:F145)</f>
        <v>0</v>
      </c>
      <c r="G146" s="48"/>
      <c r="H146" s="48"/>
      <c r="I146" s="48"/>
      <c r="J146" s="48"/>
    </row>
    <row r="147" ht="25.5" spans="1:10">
      <c r="A147" s="247" t="s">
        <v>341</v>
      </c>
      <c r="B147" s="242">
        <f>C138-B146</f>
        <v>-2822689</v>
      </c>
      <c r="C147" s="242">
        <f>D138-C146</f>
        <v>-625095.04</v>
      </c>
      <c r="D147" s="242">
        <f>D138-D146</f>
        <v>601202.7</v>
      </c>
      <c r="E147" s="242">
        <f>D138-E146</f>
        <v>601202.7</v>
      </c>
      <c r="F147" s="242"/>
      <c r="G147" s="48"/>
      <c r="H147" s="48"/>
      <c r="I147" s="48"/>
      <c r="J147" s="48"/>
    </row>
    <row r="148" ht="15" spans="1:4">
      <c r="A148" s="235"/>
      <c r="B148" s="235"/>
      <c r="C148" s="236"/>
      <c r="D148" s="236"/>
    </row>
    <row r="149" ht="15" spans="1:9">
      <c r="A149" s="235"/>
      <c r="B149" s="235"/>
      <c r="C149" s="248"/>
      <c r="D149" s="248"/>
      <c r="F149" s="42"/>
      <c r="G149" s="42"/>
      <c r="H149" s="42"/>
      <c r="I149" s="42"/>
    </row>
    <row r="150" ht="15" spans="1:9">
      <c r="A150" s="43" t="s">
        <v>86</v>
      </c>
      <c r="B150" s="43" t="s">
        <v>342</v>
      </c>
      <c r="C150" s="43"/>
      <c r="D150" s="43" t="s">
        <v>343</v>
      </c>
      <c r="E150" s="43"/>
      <c r="F150" s="42"/>
      <c r="G150" s="42"/>
      <c r="H150" s="42"/>
      <c r="I150" s="42"/>
    </row>
    <row r="151" spans="1:9">
      <c r="A151" s="44" t="s">
        <v>89</v>
      </c>
      <c r="B151" s="44" t="s">
        <v>344</v>
      </c>
      <c r="C151" s="44"/>
      <c r="D151" s="44" t="s">
        <v>345</v>
      </c>
      <c r="E151" s="44"/>
      <c r="F151" s="42"/>
      <c r="G151" s="42"/>
      <c r="H151" s="42"/>
      <c r="I151" s="42"/>
    </row>
    <row r="152" ht="15.75" spans="1:9">
      <c r="A152" s="35"/>
      <c r="B152" s="35"/>
      <c r="C152" s="35"/>
      <c r="D152" s="35"/>
      <c r="E152" s="35"/>
      <c r="F152" s="42"/>
      <c r="G152" s="42"/>
      <c r="H152" s="42"/>
      <c r="I152" s="42"/>
    </row>
    <row r="153" spans="6:9">
      <c r="F153" s="42"/>
      <c r="G153" s="42"/>
      <c r="H153" s="42"/>
      <c r="I153" s="42"/>
    </row>
  </sheetData>
  <mergeCells count="109">
    <mergeCell ref="A1:E1"/>
    <mergeCell ref="A2:E2"/>
    <mergeCell ref="D3:E3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B29:E29"/>
    <mergeCell ref="A43:B43"/>
    <mergeCell ref="C43:D43"/>
    <mergeCell ref="A44:B44"/>
    <mergeCell ref="C44:D44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6:B56"/>
    <mergeCell ref="C56:D56"/>
    <mergeCell ref="A57:B57"/>
    <mergeCell ref="C57:D57"/>
    <mergeCell ref="A58:B58"/>
    <mergeCell ref="C58:D58"/>
    <mergeCell ref="C59:D59"/>
    <mergeCell ref="A60:B60"/>
    <mergeCell ref="B61:C61"/>
    <mergeCell ref="B86:F86"/>
    <mergeCell ref="A99:B99"/>
    <mergeCell ref="C99:D99"/>
    <mergeCell ref="A100:B100"/>
    <mergeCell ref="C100:D100"/>
    <mergeCell ref="A101:B101"/>
    <mergeCell ref="C101:D101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C110:D110"/>
    <mergeCell ref="A112:B112"/>
    <mergeCell ref="A113:B113"/>
    <mergeCell ref="A114:B114"/>
    <mergeCell ref="B116:F116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C133:D133"/>
    <mergeCell ref="H133:I133"/>
    <mergeCell ref="A135:B135"/>
    <mergeCell ref="A136:B136"/>
    <mergeCell ref="A137:B137"/>
    <mergeCell ref="A138:B138"/>
    <mergeCell ref="B140:F140"/>
    <mergeCell ref="B150:C150"/>
    <mergeCell ref="D150:E150"/>
    <mergeCell ref="B151:C151"/>
    <mergeCell ref="D151:E151"/>
    <mergeCell ref="A61:A62"/>
    <mergeCell ref="A86:A87"/>
    <mergeCell ref="A116:A117"/>
    <mergeCell ref="A140:A141"/>
    <mergeCell ref="A126:B127"/>
    <mergeCell ref="C126:D127"/>
    <mergeCell ref="A46:B47"/>
    <mergeCell ref="C46:D47"/>
    <mergeCell ref="A54:B55"/>
    <mergeCell ref="C54:D55"/>
    <mergeCell ref="A3:C4"/>
    <mergeCell ref="A41:B42"/>
    <mergeCell ref="C41:D42"/>
    <mergeCell ref="A97:B98"/>
    <mergeCell ref="C97:D98"/>
    <mergeCell ref="A103:B104"/>
    <mergeCell ref="C103:D104"/>
    <mergeCell ref="A110:B111"/>
    <mergeCell ref="A133:B134"/>
  </mergeCells>
  <pageMargins left="0.314583333333333" right="0.314583333333333" top="0.393055555555556" bottom="0.393055555555556" header="0.314583333333333" footer="0.314583333333333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4"/>
  <sheetViews>
    <sheetView workbookViewId="0">
      <selection activeCell="I103" sqref="I103"/>
    </sheetView>
  </sheetViews>
  <sheetFormatPr defaultColWidth="9" defaultRowHeight="15"/>
  <cols>
    <col min="1" max="1" width="72.4285714285714" style="77" customWidth="1"/>
    <col min="2" max="2" width="18.2857142857143" style="78" customWidth="1"/>
    <col min="3" max="3" width="18.1428571428571" style="78" customWidth="1"/>
    <col min="4" max="4" width="18.5714285714286" style="78" customWidth="1"/>
    <col min="5" max="5" width="17.1428571428571" style="78" customWidth="1"/>
    <col min="6" max="6" width="17.8571428571429" style="78" customWidth="1"/>
    <col min="7" max="7" width="17.4285714285714" style="78" customWidth="1"/>
    <col min="8" max="8" width="18.1428571428571" style="77" customWidth="1"/>
    <col min="9" max="9" width="19" style="77" customWidth="1"/>
    <col min="10" max="10" width="17.8571428571429" style="77" customWidth="1"/>
    <col min="11" max="11" width="16.1428571428571" style="77" customWidth="1"/>
    <col min="12" max="12" width="16.4285714285714" style="77" customWidth="1"/>
    <col min="13" max="16384" width="9.14285714285714" style="77"/>
  </cols>
  <sheetData>
    <row r="1" ht="36.75" customHeight="1" spans="1:7">
      <c r="A1" s="79" t="s">
        <v>346</v>
      </c>
      <c r="B1" s="80"/>
      <c r="C1" s="81"/>
      <c r="D1" s="82"/>
      <c r="E1" s="82"/>
      <c r="F1" s="83"/>
      <c r="G1" s="84"/>
    </row>
    <row r="2" ht="14.25" customHeight="1" spans="1:7">
      <c r="A2" s="85" t="s">
        <v>347</v>
      </c>
      <c r="B2" s="86" t="s">
        <v>348</v>
      </c>
      <c r="C2" s="87" t="s">
        <v>349</v>
      </c>
      <c r="D2" s="88"/>
      <c r="E2" s="89"/>
      <c r="F2" s="89"/>
      <c r="G2" s="89"/>
    </row>
    <row r="3" ht="12.75" customHeight="1" spans="1:7">
      <c r="A3" s="90"/>
      <c r="B3" s="86"/>
      <c r="C3" s="87"/>
      <c r="D3" s="88"/>
      <c r="E3" s="89"/>
      <c r="F3" s="89"/>
      <c r="G3" s="89"/>
    </row>
    <row r="4" ht="30" customHeight="1" spans="1:4">
      <c r="A4" s="91"/>
      <c r="B4" s="92"/>
      <c r="C4" s="87"/>
      <c r="D4" s="88"/>
    </row>
    <row r="5" ht="24" customHeight="1" spans="1:8">
      <c r="A5" s="93" t="s">
        <v>350</v>
      </c>
      <c r="B5" s="94">
        <f>B6+B12+B13+B16+B24</f>
        <v>9538877432.84</v>
      </c>
      <c r="C5" s="94">
        <f>C6+C12+C13+C16+C24</f>
        <v>4876298996.56</v>
      </c>
      <c r="H5" s="95"/>
    </row>
    <row r="6" spans="1:8">
      <c r="A6" s="93" t="s">
        <v>351</v>
      </c>
      <c r="B6" s="94">
        <f>SUM(B7:B11)</f>
        <v>5369280991</v>
      </c>
      <c r="C6" s="94">
        <f>SUM(C7:C11)</f>
        <v>2827648495.09</v>
      </c>
      <c r="E6" s="96"/>
      <c r="H6" s="97"/>
    </row>
    <row r="7" spans="1:9">
      <c r="A7" s="98" t="s">
        <v>352</v>
      </c>
      <c r="B7" s="59">
        <v>1658132501</v>
      </c>
      <c r="C7" s="59">
        <v>990843208.79</v>
      </c>
      <c r="E7" s="95"/>
      <c r="H7" s="95"/>
      <c r="I7" s="95"/>
    </row>
    <row r="8" spans="1:9">
      <c r="A8" s="98" t="s">
        <v>353</v>
      </c>
      <c r="B8" s="59">
        <v>2244228986</v>
      </c>
      <c r="C8" s="59">
        <v>1154827715.22</v>
      </c>
      <c r="E8" s="99"/>
      <c r="H8" s="95"/>
      <c r="I8" s="95"/>
    </row>
    <row r="9" spans="1:9">
      <c r="A9" s="98" t="s">
        <v>354</v>
      </c>
      <c r="B9" s="59">
        <v>308915369</v>
      </c>
      <c r="C9" s="59">
        <v>191080691.51</v>
      </c>
      <c r="H9" s="95"/>
      <c r="I9" s="95"/>
    </row>
    <row r="10" spans="1:9">
      <c r="A10" s="98" t="s">
        <v>355</v>
      </c>
      <c r="B10" s="59">
        <v>588831342</v>
      </c>
      <c r="C10" s="59">
        <v>279217658.59</v>
      </c>
      <c r="D10" s="100"/>
      <c r="E10" s="99"/>
      <c r="F10" s="99"/>
      <c r="H10" s="95"/>
      <c r="I10" s="95"/>
    </row>
    <row r="11" spans="1:9">
      <c r="A11" s="101" t="s">
        <v>356</v>
      </c>
      <c r="B11" s="59">
        <v>569172793</v>
      </c>
      <c r="C11" s="59">
        <v>211679220.98</v>
      </c>
      <c r="E11" s="102"/>
      <c r="H11" s="95"/>
      <c r="I11" s="95"/>
    </row>
    <row r="12" spans="1:9">
      <c r="A12" s="93" t="s">
        <v>357</v>
      </c>
      <c r="B12" s="59">
        <v>120734959</v>
      </c>
      <c r="C12" s="59">
        <v>57718673.42</v>
      </c>
      <c r="D12" s="103"/>
      <c r="E12" s="95"/>
      <c r="H12" s="95"/>
      <c r="I12" s="106"/>
    </row>
    <row r="13" spans="1:8">
      <c r="A13" s="93" t="s">
        <v>264</v>
      </c>
      <c r="B13" s="94">
        <f>SUM(B14:B15)</f>
        <v>615150833.6</v>
      </c>
      <c r="C13" s="94">
        <f>SUM(C14:C15)</f>
        <v>72043443.31</v>
      </c>
      <c r="D13" s="103"/>
      <c r="E13" s="102"/>
      <c r="H13" s="95"/>
    </row>
    <row r="14" spans="1:10">
      <c r="A14" s="104" t="s">
        <v>358</v>
      </c>
      <c r="B14" s="59">
        <v>333507490.6</v>
      </c>
      <c r="C14" s="59">
        <v>68063834.29</v>
      </c>
      <c r="D14" s="103"/>
      <c r="E14" s="102"/>
      <c r="H14" s="95"/>
      <c r="J14" s="106"/>
    </row>
    <row r="15" spans="1:8">
      <c r="A15" s="104" t="s">
        <v>359</v>
      </c>
      <c r="B15" s="59">
        <v>281643343</v>
      </c>
      <c r="C15" s="59">
        <v>3979609.02</v>
      </c>
      <c r="E15" s="95"/>
      <c r="F15" s="95"/>
      <c r="H15" s="95"/>
    </row>
    <row r="16" spans="1:10">
      <c r="A16" s="93" t="s">
        <v>226</v>
      </c>
      <c r="B16" s="94">
        <f>SUM(B17:B23)</f>
        <v>3016720763.46</v>
      </c>
      <c r="C16" s="94">
        <f>SUM(C17:C23)</f>
        <v>1690908539.56</v>
      </c>
      <c r="E16" s="95"/>
      <c r="H16" s="95"/>
      <c r="I16" s="95"/>
      <c r="J16" s="95"/>
    </row>
    <row r="17" spans="1:9">
      <c r="A17" s="98" t="s">
        <v>360</v>
      </c>
      <c r="B17" s="59">
        <v>131006814</v>
      </c>
      <c r="C17" s="59">
        <v>64323725.61</v>
      </c>
      <c r="E17" s="96"/>
      <c r="I17" s="105"/>
    </row>
    <row r="18" spans="1:5">
      <c r="A18" s="98" t="s">
        <v>361</v>
      </c>
      <c r="B18" s="59">
        <v>1079393795</v>
      </c>
      <c r="C18" s="59">
        <v>538520220.09</v>
      </c>
      <c r="E18" s="95"/>
    </row>
    <row r="19" spans="1:5">
      <c r="A19" s="98" t="s">
        <v>362</v>
      </c>
      <c r="B19" s="59">
        <v>449645285</v>
      </c>
      <c r="C19" s="59">
        <v>384624977.7</v>
      </c>
      <c r="E19" s="95"/>
    </row>
    <row r="20" spans="1:5">
      <c r="A20" s="98" t="s">
        <v>363</v>
      </c>
      <c r="B20" s="59">
        <v>824834</v>
      </c>
      <c r="C20" s="59">
        <v>95326.4</v>
      </c>
      <c r="D20" s="103"/>
      <c r="E20" s="95"/>
    </row>
    <row r="21" spans="1:5">
      <c r="A21" s="98" t="s">
        <v>364</v>
      </c>
      <c r="B21" s="59">
        <v>8462601</v>
      </c>
      <c r="C21" s="59">
        <v>4052987.84</v>
      </c>
      <c r="E21" s="95"/>
    </row>
    <row r="22" spans="1:8">
      <c r="A22" s="98" t="s">
        <v>365</v>
      </c>
      <c r="B22" s="59">
        <v>535907477</v>
      </c>
      <c r="C22" s="59">
        <v>275356029.92</v>
      </c>
      <c r="D22" s="103"/>
      <c r="E22" s="102"/>
      <c r="F22" s="102"/>
      <c r="H22" s="105"/>
    </row>
    <row r="23" spans="1:11">
      <c r="A23" s="101" t="s">
        <v>366</v>
      </c>
      <c r="B23" s="59">
        <v>811479957.46</v>
      </c>
      <c r="C23" s="59">
        <v>423935272</v>
      </c>
      <c r="E23" s="95"/>
      <c r="H23" s="106"/>
      <c r="I23" s="106"/>
      <c r="J23" s="106"/>
      <c r="K23" s="106"/>
    </row>
    <row r="24" spans="1:10">
      <c r="A24" s="93" t="s">
        <v>367</v>
      </c>
      <c r="B24" s="94">
        <f>SUM(B25:B26)</f>
        <v>416989885.78</v>
      </c>
      <c r="C24" s="94">
        <f>SUM(C25:C26)</f>
        <v>227979845.18</v>
      </c>
      <c r="D24" s="103"/>
      <c r="E24" s="95"/>
      <c r="G24" s="95"/>
      <c r="H24" s="95"/>
      <c r="J24" s="95"/>
    </row>
    <row r="25" spans="1:10">
      <c r="A25" s="104" t="s">
        <v>368</v>
      </c>
      <c r="B25" s="94"/>
      <c r="C25" s="94"/>
      <c r="E25" s="95"/>
      <c r="G25" s="95"/>
      <c r="H25" s="95"/>
      <c r="J25" s="95"/>
    </row>
    <row r="26" spans="1:10">
      <c r="A26" s="104" t="s">
        <v>369</v>
      </c>
      <c r="B26" s="59">
        <v>416989885.78</v>
      </c>
      <c r="C26" s="59">
        <v>227979845.18</v>
      </c>
      <c r="E26" s="95"/>
      <c r="G26" s="95"/>
      <c r="H26" s="95"/>
      <c r="I26" s="95"/>
      <c r="J26" s="95"/>
    </row>
    <row r="27" ht="18" customHeight="1" spans="1:8">
      <c r="A27" s="104" t="s">
        <v>370</v>
      </c>
      <c r="B27" s="94">
        <f>B5-(B14+B25)</f>
        <v>9205369942.24</v>
      </c>
      <c r="C27" s="94">
        <f>C5-(C14+C25)</f>
        <v>4808235162.27</v>
      </c>
      <c r="G27" s="95"/>
      <c r="H27" s="95"/>
    </row>
    <row r="28" ht="18" customHeight="1" spans="1:9">
      <c r="A28" s="104" t="s">
        <v>371</v>
      </c>
      <c r="B28" s="94">
        <v>1336663910</v>
      </c>
      <c r="C28" s="59">
        <v>698925431.22</v>
      </c>
      <c r="D28" s="107"/>
      <c r="E28" s="95"/>
      <c r="F28" s="95"/>
      <c r="G28" s="95"/>
      <c r="H28" s="95"/>
      <c r="I28" s="95"/>
    </row>
    <row r="29" ht="19.5" customHeight="1" spans="1:9">
      <c r="A29" s="104" t="s">
        <v>372</v>
      </c>
      <c r="B29" s="94">
        <v>399189831</v>
      </c>
      <c r="C29" s="59">
        <v>263047620.09</v>
      </c>
      <c r="D29" s="107"/>
      <c r="E29" s="107"/>
      <c r="F29" s="95"/>
      <c r="G29" s="95"/>
      <c r="H29" s="95"/>
      <c r="I29" s="95"/>
    </row>
    <row r="30" ht="20.25" customHeight="1" spans="1:8">
      <c r="A30" s="93" t="s">
        <v>373</v>
      </c>
      <c r="B30" s="94">
        <f>B31+B32+B33+B37+B40</f>
        <v>566707171.75</v>
      </c>
      <c r="C30" s="94">
        <f>C31+C32+C33+C37+C40</f>
        <v>175886936.67</v>
      </c>
      <c r="E30" s="102"/>
      <c r="H30" s="105"/>
    </row>
    <row r="31" spans="1:9">
      <c r="A31" s="93" t="s">
        <v>374</v>
      </c>
      <c r="B31" s="59">
        <v>296477335.96</v>
      </c>
      <c r="C31" s="108">
        <v>134444103.06</v>
      </c>
      <c r="D31" s="103"/>
      <c r="E31" s="102"/>
      <c r="H31" s="95"/>
      <c r="I31" s="95"/>
    </row>
    <row r="32" spans="1:5">
      <c r="A32" s="93" t="s">
        <v>375</v>
      </c>
      <c r="B32" s="59">
        <v>2217077</v>
      </c>
      <c r="C32" s="59">
        <v>913540.72</v>
      </c>
      <c r="D32" s="103"/>
      <c r="E32" s="102"/>
    </row>
    <row r="33" spans="1:5">
      <c r="A33" s="93" t="s">
        <v>376</v>
      </c>
      <c r="B33" s="94">
        <f>SUM(B34:B36)</f>
        <v>2076727</v>
      </c>
      <c r="C33" s="94">
        <f>SUM(C34:C36)</f>
        <v>252422.38</v>
      </c>
      <c r="E33" s="95"/>
    </row>
    <row r="34" spans="1:3">
      <c r="A34" s="93" t="s">
        <v>377</v>
      </c>
      <c r="B34" s="94">
        <v>0</v>
      </c>
      <c r="C34" s="94">
        <v>0</v>
      </c>
    </row>
    <row r="35" spans="1:8">
      <c r="A35" s="93" t="s">
        <v>378</v>
      </c>
      <c r="B35" s="94">
        <v>0</v>
      </c>
      <c r="C35" s="94">
        <v>0</v>
      </c>
      <c r="E35" s="95"/>
      <c r="H35" s="78"/>
    </row>
    <row r="36" spans="1:5">
      <c r="A36" s="104" t="s">
        <v>379</v>
      </c>
      <c r="B36" s="59">
        <v>2076727</v>
      </c>
      <c r="C36" s="59">
        <v>252422.38</v>
      </c>
      <c r="D36" s="103"/>
      <c r="E36" s="95"/>
    </row>
    <row r="37" spans="1:5">
      <c r="A37" s="93" t="s">
        <v>380</v>
      </c>
      <c r="B37" s="94">
        <f>SUM(B38:B39)</f>
        <v>112785736.61</v>
      </c>
      <c r="C37" s="94">
        <f>SUM(C38:C39)</f>
        <v>10736809.08</v>
      </c>
      <c r="E37" s="102"/>
    </row>
    <row r="38" spans="1:9">
      <c r="A38" s="104" t="s">
        <v>381</v>
      </c>
      <c r="B38" s="59">
        <v>104401466.95</v>
      </c>
      <c r="C38" s="59">
        <v>3907069.78</v>
      </c>
      <c r="E38" s="102"/>
      <c r="H38" s="95"/>
      <c r="I38" s="95"/>
    </row>
    <row r="39" spans="1:9">
      <c r="A39" s="104" t="s">
        <v>382</v>
      </c>
      <c r="B39" s="59">
        <v>8384269.66</v>
      </c>
      <c r="C39" s="59">
        <v>6829739.3</v>
      </c>
      <c r="E39" s="95"/>
      <c r="H39" s="95"/>
      <c r="I39" s="95"/>
    </row>
    <row r="40" spans="1:5">
      <c r="A40" s="93" t="s">
        <v>383</v>
      </c>
      <c r="B40" s="94">
        <f>SUM(B41:B42)</f>
        <v>153150295.18</v>
      </c>
      <c r="C40" s="94">
        <f>SUM(C41:C42)</f>
        <v>29540061.43</v>
      </c>
      <c r="D40" s="103"/>
      <c r="E40" s="95"/>
    </row>
    <row r="41" spans="1:11">
      <c r="A41" s="93" t="s">
        <v>384</v>
      </c>
      <c r="B41" s="94"/>
      <c r="C41" s="94"/>
      <c r="E41" s="95"/>
      <c r="H41" s="95"/>
      <c r="I41" s="95"/>
      <c r="J41" s="95"/>
      <c r="K41" s="95"/>
    </row>
    <row r="42" spans="1:11">
      <c r="A42" s="93" t="s">
        <v>385</v>
      </c>
      <c r="B42" s="59">
        <v>153150295.18</v>
      </c>
      <c r="C42" s="59">
        <v>29540061.43</v>
      </c>
      <c r="E42" s="95"/>
      <c r="H42" s="95"/>
      <c r="I42" s="95"/>
      <c r="J42" s="95"/>
      <c r="K42" s="95"/>
    </row>
    <row r="43" ht="34.5" customHeight="1" spans="1:11">
      <c r="A43" s="109" t="s">
        <v>386</v>
      </c>
      <c r="B43" s="94">
        <f>B30-(B31+B32+B34+B35+B41)</f>
        <v>268012758.79</v>
      </c>
      <c r="C43" s="94">
        <f>C30-(C31+C32+C34+C35+C41)</f>
        <v>40529292.89</v>
      </c>
      <c r="E43" s="95"/>
      <c r="H43" s="95"/>
      <c r="I43" s="95"/>
      <c r="J43" s="95"/>
      <c r="K43" s="95"/>
    </row>
    <row r="44" ht="20.25" customHeight="1" spans="1:11">
      <c r="A44" s="104" t="s">
        <v>387</v>
      </c>
      <c r="B44" s="94">
        <v>0</v>
      </c>
      <c r="C44" s="94">
        <v>0</v>
      </c>
      <c r="E44" s="95"/>
      <c r="H44" s="110"/>
      <c r="I44" s="110"/>
      <c r="J44" s="110"/>
      <c r="K44" s="110"/>
    </row>
    <row r="45" ht="18.75" customHeight="1" spans="1:11">
      <c r="A45" s="104" t="s">
        <v>388</v>
      </c>
      <c r="B45" s="94">
        <v>796</v>
      </c>
      <c r="C45" s="59">
        <v>6400779.84</v>
      </c>
      <c r="D45" s="103"/>
      <c r="E45" s="95"/>
      <c r="H45" s="110"/>
      <c r="I45" s="110"/>
      <c r="J45" s="110"/>
      <c r="K45" s="110"/>
    </row>
    <row r="46" ht="24" customHeight="1" spans="1:11">
      <c r="A46" s="111" t="s">
        <v>389</v>
      </c>
      <c r="B46" s="112">
        <f>B27+B28+B43+B44</f>
        <v>10810046611.03</v>
      </c>
      <c r="C46" s="112">
        <f>C27+C28+C43+C44</f>
        <v>5547689886.38</v>
      </c>
      <c r="E46" s="95"/>
      <c r="H46" s="105"/>
      <c r="I46" s="105"/>
      <c r="J46" s="105"/>
      <c r="K46" s="105"/>
    </row>
    <row r="47" ht="26.25" customHeight="1" spans="1:11">
      <c r="A47" s="111" t="s">
        <v>390</v>
      </c>
      <c r="B47" s="112">
        <f>B27+B43</f>
        <v>9473382701.03</v>
      </c>
      <c r="C47" s="112">
        <f>C27+C43</f>
        <v>4848764455.16</v>
      </c>
      <c r="E47" s="95"/>
      <c r="H47" s="113"/>
      <c r="I47" s="113"/>
      <c r="J47" s="113"/>
      <c r="K47" s="113"/>
    </row>
    <row r="48" ht="26.25" customHeight="1" spans="1:1">
      <c r="A48" s="114"/>
    </row>
    <row r="49" ht="30" spans="1:11">
      <c r="A49" s="115" t="s">
        <v>391</v>
      </c>
      <c r="B49" s="116"/>
      <c r="C49" s="116" t="s">
        <v>392</v>
      </c>
      <c r="D49" s="116" t="s">
        <v>393</v>
      </c>
      <c r="E49" s="117" t="s">
        <v>394</v>
      </c>
      <c r="F49" s="118" t="s">
        <v>395</v>
      </c>
      <c r="G49" s="118" t="s">
        <v>396</v>
      </c>
      <c r="H49" s="95"/>
      <c r="I49" s="95"/>
      <c r="J49" s="95"/>
      <c r="K49" s="95"/>
    </row>
    <row r="50" ht="12.75" customHeight="1" spans="1:7">
      <c r="A50" s="115"/>
      <c r="B50" s="116" t="s">
        <v>9</v>
      </c>
      <c r="C50" s="116" t="s">
        <v>11</v>
      </c>
      <c r="D50" s="116" t="s">
        <v>11</v>
      </c>
      <c r="E50" s="116" t="s">
        <v>11</v>
      </c>
      <c r="F50" s="116" t="s">
        <v>11</v>
      </c>
      <c r="G50" s="116" t="s">
        <v>11</v>
      </c>
    </row>
    <row r="51" ht="16.5" customHeight="1" spans="1:12">
      <c r="A51" s="93" t="s">
        <v>397</v>
      </c>
      <c r="B51" s="116"/>
      <c r="C51" s="116"/>
      <c r="D51" s="116"/>
      <c r="E51" s="116"/>
      <c r="F51" s="116"/>
      <c r="G51" s="116"/>
      <c r="I51" s="105"/>
      <c r="J51" s="105"/>
      <c r="K51" s="105"/>
      <c r="L51" s="105"/>
    </row>
    <row r="52" spans="1:12">
      <c r="A52" s="93" t="s">
        <v>398</v>
      </c>
      <c r="B52" s="94">
        <f t="shared" ref="B52:G52" si="0">SUM(B53:B55)</f>
        <v>9071496063.66</v>
      </c>
      <c r="C52" s="94">
        <f t="shared" si="0"/>
        <v>6199746386.92</v>
      </c>
      <c r="D52" s="94">
        <f t="shared" si="0"/>
        <v>4035900887.48</v>
      </c>
      <c r="E52" s="94">
        <f t="shared" si="0"/>
        <v>3871859255.27</v>
      </c>
      <c r="F52" s="94">
        <f t="shared" si="0"/>
        <v>322821243.81</v>
      </c>
      <c r="G52" s="94">
        <f t="shared" si="0"/>
        <v>100441812.3</v>
      </c>
      <c r="H52" s="97"/>
      <c r="I52" s="97"/>
      <c r="J52" s="97"/>
      <c r="K52" s="97"/>
      <c r="L52" s="113"/>
    </row>
    <row r="53" spans="1:12">
      <c r="A53" s="104" t="s">
        <v>399</v>
      </c>
      <c r="B53" s="119">
        <v>3051919723.87</v>
      </c>
      <c r="C53" s="119">
        <v>1456604548.29</v>
      </c>
      <c r="D53" s="119">
        <v>1361103631.01</v>
      </c>
      <c r="E53" s="119">
        <v>1320741039.91</v>
      </c>
      <c r="F53" s="59">
        <v>37353612.12</v>
      </c>
      <c r="G53" s="59">
        <v>2622466.29</v>
      </c>
      <c r="H53" s="97"/>
      <c r="I53" s="95"/>
      <c r="J53" s="95"/>
      <c r="K53" s="95"/>
      <c r="L53" s="95"/>
    </row>
    <row r="54" spans="1:12">
      <c r="A54" s="104" t="s">
        <v>400</v>
      </c>
      <c r="B54" s="119">
        <v>189803054</v>
      </c>
      <c r="C54" s="119">
        <v>188027225</v>
      </c>
      <c r="D54" s="119">
        <v>62692250.39</v>
      </c>
      <c r="E54" s="119">
        <v>62692250.39</v>
      </c>
      <c r="F54" s="94">
        <v>0</v>
      </c>
      <c r="G54" s="94">
        <v>0</v>
      </c>
      <c r="H54" s="97"/>
      <c r="I54" s="95"/>
      <c r="J54" s="95"/>
      <c r="K54" s="95"/>
      <c r="L54" s="113"/>
    </row>
    <row r="55" spans="1:12">
      <c r="A55" s="104" t="s">
        <v>401</v>
      </c>
      <c r="B55" s="119">
        <v>5829773285.79</v>
      </c>
      <c r="C55" s="119">
        <v>4555114613.63</v>
      </c>
      <c r="D55" s="119">
        <v>2612105006.08</v>
      </c>
      <c r="E55" s="119">
        <v>2488425964.97</v>
      </c>
      <c r="F55" s="59">
        <v>285467631.69</v>
      </c>
      <c r="G55" s="59">
        <v>97819346.01</v>
      </c>
      <c r="H55" s="97"/>
      <c r="I55" s="113"/>
      <c r="J55" s="113"/>
      <c r="K55" s="113"/>
      <c r="L55" s="113"/>
    </row>
    <row r="56" spans="1:12">
      <c r="A56" s="104" t="s">
        <v>402</v>
      </c>
      <c r="B56" s="94">
        <f t="shared" ref="B56:G56" si="1">B52-B54</f>
        <v>8881693009.66</v>
      </c>
      <c r="C56" s="94">
        <f t="shared" si="1"/>
        <v>6011719161.92</v>
      </c>
      <c r="D56" s="94">
        <f t="shared" si="1"/>
        <v>3973208637.09</v>
      </c>
      <c r="E56" s="94">
        <f t="shared" si="1"/>
        <v>3809167004.88</v>
      </c>
      <c r="F56" s="94">
        <f t="shared" si="1"/>
        <v>322821243.81</v>
      </c>
      <c r="G56" s="94">
        <f t="shared" si="1"/>
        <v>100441812.3</v>
      </c>
      <c r="H56" s="97"/>
      <c r="I56" s="113"/>
      <c r="J56" s="113"/>
      <c r="K56" s="113"/>
      <c r="L56" s="113"/>
    </row>
    <row r="57" spans="1:12">
      <c r="A57" s="104" t="s">
        <v>403</v>
      </c>
      <c r="B57" s="119">
        <v>1539870767.22</v>
      </c>
      <c r="C57" s="119">
        <v>1466026975.94</v>
      </c>
      <c r="D57" s="59">
        <v>710524429.93</v>
      </c>
      <c r="E57" s="59">
        <v>710404081.96</v>
      </c>
      <c r="F57" s="119">
        <v>122171.34</v>
      </c>
      <c r="G57" s="119">
        <v>1298439.61</v>
      </c>
      <c r="H57" s="97"/>
      <c r="I57" s="113"/>
      <c r="L57" s="113"/>
    </row>
    <row r="58" spans="1:12">
      <c r="A58" s="104" t="s">
        <v>404</v>
      </c>
      <c r="B58" s="59">
        <v>212500</v>
      </c>
      <c r="C58" s="59">
        <v>212500</v>
      </c>
      <c r="D58" s="59">
        <v>178602.67</v>
      </c>
      <c r="E58" s="59">
        <v>178602.67</v>
      </c>
      <c r="F58" s="94"/>
      <c r="G58" s="94">
        <v>0</v>
      </c>
      <c r="H58" s="97"/>
      <c r="I58" s="113"/>
      <c r="L58" s="113"/>
    </row>
    <row r="59" spans="1:12">
      <c r="A59" s="104" t="s">
        <v>405</v>
      </c>
      <c r="B59" s="94">
        <f t="shared" ref="B59:G59" si="2">B60+B61+B66</f>
        <v>1210008004.18</v>
      </c>
      <c r="C59" s="94">
        <f t="shared" si="2"/>
        <v>575009549.83</v>
      </c>
      <c r="D59" s="94">
        <f t="shared" si="2"/>
        <v>202607381.93</v>
      </c>
      <c r="E59" s="94">
        <f t="shared" si="2"/>
        <v>192328220.35</v>
      </c>
      <c r="F59" s="94">
        <f t="shared" si="2"/>
        <v>20542593.96</v>
      </c>
      <c r="G59" s="94">
        <f t="shared" si="2"/>
        <v>22559300.48</v>
      </c>
      <c r="H59" s="97"/>
      <c r="I59" s="113"/>
      <c r="L59" s="113"/>
    </row>
    <row r="60" spans="1:12">
      <c r="A60" s="104" t="s">
        <v>406</v>
      </c>
      <c r="B60" s="119">
        <v>984188127.18</v>
      </c>
      <c r="C60" s="119">
        <v>362955674.81</v>
      </c>
      <c r="D60" s="119">
        <v>97015785.24</v>
      </c>
      <c r="E60" s="119">
        <v>87033761.35</v>
      </c>
      <c r="F60" s="119">
        <v>20542593.96</v>
      </c>
      <c r="G60" s="59">
        <v>22559300.48</v>
      </c>
      <c r="H60" s="97"/>
      <c r="I60" s="113"/>
      <c r="L60" s="113"/>
    </row>
    <row r="61" spans="1:12">
      <c r="A61" s="93" t="s">
        <v>407</v>
      </c>
      <c r="B61" s="94">
        <f t="shared" ref="B61:G61" si="3">SUM(B62:B65)</f>
        <v>73522936</v>
      </c>
      <c r="C61" s="94">
        <f t="shared" si="3"/>
        <v>63451067.02</v>
      </c>
      <c r="D61" s="94">
        <f t="shared" si="3"/>
        <v>32601245.71</v>
      </c>
      <c r="E61" s="94">
        <f t="shared" si="3"/>
        <v>32304108.02</v>
      </c>
      <c r="F61" s="94">
        <f t="shared" si="3"/>
        <v>0</v>
      </c>
      <c r="G61" s="94">
        <f t="shared" si="3"/>
        <v>0</v>
      </c>
      <c r="H61" s="97"/>
      <c r="I61" s="113"/>
      <c r="L61" s="113"/>
    </row>
    <row r="62" spans="1:12">
      <c r="A62" s="104" t="s">
        <v>408</v>
      </c>
      <c r="B62" s="119">
        <v>7001000</v>
      </c>
      <c r="C62" s="120">
        <v>1200000</v>
      </c>
      <c r="D62" s="119">
        <v>925268.79</v>
      </c>
      <c r="E62" s="119">
        <v>925268.79</v>
      </c>
      <c r="F62" s="119">
        <v>0</v>
      </c>
      <c r="G62" s="94">
        <v>0</v>
      </c>
      <c r="H62" s="97"/>
      <c r="I62" s="95"/>
      <c r="J62" s="95"/>
      <c r="K62" s="95"/>
      <c r="L62" s="95"/>
    </row>
    <row r="63" spans="1:12">
      <c r="A63" s="104" t="s">
        <v>409</v>
      </c>
      <c r="B63" s="94">
        <v>0</v>
      </c>
      <c r="C63" s="94">
        <v>0</v>
      </c>
      <c r="D63" s="94">
        <v>0</v>
      </c>
      <c r="E63" s="94">
        <v>0</v>
      </c>
      <c r="F63" s="94">
        <v>0</v>
      </c>
      <c r="G63" s="94">
        <v>0</v>
      </c>
      <c r="H63" s="97"/>
      <c r="I63" s="113"/>
      <c r="L63" s="113"/>
    </row>
    <row r="64" spans="1:12">
      <c r="A64" s="104" t="s">
        <v>410</v>
      </c>
      <c r="B64" s="94">
        <v>0</v>
      </c>
      <c r="C64" s="94">
        <v>0</v>
      </c>
      <c r="D64" s="94">
        <v>0</v>
      </c>
      <c r="E64" s="94">
        <v>0</v>
      </c>
      <c r="F64" s="94">
        <v>0</v>
      </c>
      <c r="G64" s="94">
        <v>0</v>
      </c>
      <c r="H64" s="97"/>
      <c r="I64" s="113"/>
      <c r="L64" s="113"/>
    </row>
    <row r="65" spans="1:12">
      <c r="A65" s="104" t="s">
        <v>411</v>
      </c>
      <c r="B65" s="121">
        <v>66521936</v>
      </c>
      <c r="C65" s="119">
        <v>62251067.02</v>
      </c>
      <c r="D65" s="119">
        <v>31675976.92</v>
      </c>
      <c r="E65" s="119">
        <v>31378839.23</v>
      </c>
      <c r="F65" s="94">
        <v>0</v>
      </c>
      <c r="G65" s="94">
        <v>0</v>
      </c>
      <c r="H65" s="97"/>
      <c r="I65" s="113"/>
      <c r="J65" s="113"/>
      <c r="K65" s="113"/>
      <c r="L65" s="113"/>
    </row>
    <row r="66" spans="1:12">
      <c r="A66" s="93" t="s">
        <v>412</v>
      </c>
      <c r="B66" s="120">
        <v>152296941</v>
      </c>
      <c r="C66" s="120">
        <v>148602808</v>
      </c>
      <c r="D66" s="119">
        <v>72990350.98</v>
      </c>
      <c r="E66" s="119">
        <v>72990350.98</v>
      </c>
      <c r="F66" s="94">
        <v>0</v>
      </c>
      <c r="G66" s="94">
        <v>0</v>
      </c>
      <c r="H66" s="97"/>
      <c r="I66" s="113"/>
      <c r="L66" s="113"/>
    </row>
    <row r="67" ht="27" spans="1:12">
      <c r="A67" s="109" t="s">
        <v>413</v>
      </c>
      <c r="B67" s="94">
        <f t="shared" ref="B67:G67" si="4">B59-(B62+B63+B64+B66)</f>
        <v>1050710063.18</v>
      </c>
      <c r="C67" s="94">
        <f t="shared" si="4"/>
        <v>425206741.83</v>
      </c>
      <c r="D67" s="94">
        <f t="shared" si="4"/>
        <v>128691762.16</v>
      </c>
      <c r="E67" s="94">
        <f t="shared" si="4"/>
        <v>118412600.58</v>
      </c>
      <c r="F67" s="94">
        <f t="shared" si="4"/>
        <v>20542593.96</v>
      </c>
      <c r="G67" s="94">
        <f t="shared" si="4"/>
        <v>22559300.48</v>
      </c>
      <c r="H67" s="97"/>
      <c r="I67" s="113"/>
      <c r="L67" s="113"/>
    </row>
    <row r="68" spans="1:12">
      <c r="A68" s="104" t="s">
        <v>414</v>
      </c>
      <c r="B68" s="59">
        <v>149292605</v>
      </c>
      <c r="C68" s="122"/>
      <c r="D68" s="122"/>
      <c r="E68" s="122"/>
      <c r="F68" s="122"/>
      <c r="G68" s="122"/>
      <c r="H68" s="97"/>
      <c r="I68" s="113"/>
      <c r="J68" s="113"/>
      <c r="K68" s="113"/>
      <c r="L68" s="113"/>
    </row>
    <row r="69" spans="1:12">
      <c r="A69" s="104" t="s">
        <v>415</v>
      </c>
      <c r="B69" s="94">
        <v>1100000</v>
      </c>
      <c r="C69" s="120">
        <v>0</v>
      </c>
      <c r="D69" s="120">
        <v>0</v>
      </c>
      <c r="E69" s="120">
        <v>0</v>
      </c>
      <c r="F69" s="94">
        <v>0</v>
      </c>
      <c r="G69" s="94">
        <v>0</v>
      </c>
      <c r="H69" s="97"/>
      <c r="I69" s="113"/>
      <c r="L69" s="113"/>
    </row>
    <row r="70" spans="1:12">
      <c r="A70" s="123" t="s">
        <v>416</v>
      </c>
      <c r="B70" s="94">
        <v>2424000</v>
      </c>
      <c r="C70" s="119">
        <v>1883001</v>
      </c>
      <c r="D70" s="119">
        <v>941500.5</v>
      </c>
      <c r="E70" s="119">
        <v>941500.5</v>
      </c>
      <c r="F70" s="120"/>
      <c r="G70" s="94">
        <v>0</v>
      </c>
      <c r="H70" s="97"/>
      <c r="I70" s="113"/>
      <c r="J70" s="113"/>
      <c r="L70" s="113"/>
    </row>
    <row r="71" spans="1:12">
      <c r="A71" s="124" t="s">
        <v>417</v>
      </c>
      <c r="B71" s="112">
        <f t="shared" ref="B71:G71" si="5">B56+B57+B67+B68+B69</f>
        <v>11622666445.06</v>
      </c>
      <c r="C71" s="112">
        <f t="shared" si="5"/>
        <v>7902952879.69</v>
      </c>
      <c r="D71" s="112">
        <f t="shared" si="5"/>
        <v>4812424829.18</v>
      </c>
      <c r="E71" s="112">
        <f t="shared" si="5"/>
        <v>4637983687.42</v>
      </c>
      <c r="F71" s="112">
        <f t="shared" si="5"/>
        <v>343486009.11</v>
      </c>
      <c r="G71" s="112">
        <f t="shared" si="5"/>
        <v>124299552.39</v>
      </c>
      <c r="H71" s="97"/>
      <c r="I71" s="95"/>
      <c r="J71" s="95"/>
      <c r="K71" s="95"/>
      <c r="L71" s="113"/>
    </row>
    <row r="72" ht="27" spans="1:12">
      <c r="A72" s="125" t="s">
        <v>418</v>
      </c>
      <c r="B72" s="112">
        <f t="shared" ref="B72:G72" si="6">B56+B67+B68</f>
        <v>10081695677.84</v>
      </c>
      <c r="C72" s="112">
        <f t="shared" si="6"/>
        <v>6436925903.75</v>
      </c>
      <c r="D72" s="112">
        <f t="shared" si="6"/>
        <v>4101900399.25</v>
      </c>
      <c r="E72" s="112">
        <f t="shared" si="6"/>
        <v>3927579605.46</v>
      </c>
      <c r="F72" s="112">
        <f t="shared" si="6"/>
        <v>343363837.77</v>
      </c>
      <c r="G72" s="112">
        <f t="shared" si="6"/>
        <v>123001112.78</v>
      </c>
      <c r="H72" s="97"/>
      <c r="I72" s="95"/>
      <c r="J72" s="95"/>
      <c r="K72" s="95"/>
      <c r="L72" s="113"/>
    </row>
    <row r="73" spans="1:10">
      <c r="A73" s="126"/>
      <c r="H73" s="105"/>
      <c r="J73" s="106"/>
    </row>
    <row r="74" ht="30" spans="1:10">
      <c r="A74" s="125" t="s">
        <v>419</v>
      </c>
      <c r="B74" s="127">
        <f>C46-(E71+F71+G71)</f>
        <v>441920637.460001</v>
      </c>
      <c r="C74" s="128"/>
      <c r="D74" s="129"/>
      <c r="E74" s="130"/>
      <c r="H74" s="113"/>
      <c r="I74" s="113"/>
      <c r="J74" s="113"/>
    </row>
    <row r="75" ht="30" spans="1:10">
      <c r="A75" s="125" t="s">
        <v>420</v>
      </c>
      <c r="B75" s="127">
        <f>C47-(E72+F72+G72)</f>
        <v>454819899.150001</v>
      </c>
      <c r="H75" s="78"/>
      <c r="I75" s="113"/>
      <c r="J75" s="113"/>
    </row>
    <row r="76" spans="1:2">
      <c r="A76" s="131"/>
      <c r="B76" s="94"/>
    </row>
    <row r="77" spans="1:6">
      <c r="A77" s="132" t="s">
        <v>421</v>
      </c>
      <c r="B77" s="133"/>
      <c r="E77" s="134"/>
      <c r="F77" s="100"/>
    </row>
    <row r="78" spans="1:2">
      <c r="A78" s="132"/>
      <c r="B78" s="135"/>
    </row>
    <row r="79" spans="1:2">
      <c r="A79" s="136" t="s">
        <v>422</v>
      </c>
      <c r="B79" s="137">
        <v>-91171708</v>
      </c>
    </row>
    <row r="80" spans="1:2">
      <c r="A80" s="138"/>
      <c r="B80" s="139"/>
    </row>
    <row r="81" spans="1:2">
      <c r="A81" s="140" t="s">
        <v>423</v>
      </c>
      <c r="B81" s="141"/>
    </row>
    <row r="82" ht="31.5" customHeight="1" spans="1:4">
      <c r="A82" s="142" t="s">
        <v>424</v>
      </c>
      <c r="B82" s="119">
        <v>77935937.08</v>
      </c>
      <c r="C82" s="143"/>
      <c r="D82" s="144"/>
    </row>
    <row r="83" ht="26.25" customHeight="1" spans="1:4">
      <c r="A83" s="142" t="s">
        <v>425</v>
      </c>
      <c r="B83" s="59">
        <v>67646991.49</v>
      </c>
      <c r="C83" s="128"/>
      <c r="D83" s="145"/>
    </row>
    <row r="84" spans="1:2">
      <c r="A84" s="146"/>
      <c r="B84" s="147"/>
    </row>
    <row r="85" spans="1:2">
      <c r="A85" s="9" t="s">
        <v>426</v>
      </c>
      <c r="B85" s="9" t="s">
        <v>427</v>
      </c>
    </row>
    <row r="86" spans="1:2">
      <c r="A86" s="8"/>
      <c r="B86" s="9" t="s">
        <v>428</v>
      </c>
    </row>
    <row r="87" spans="1:2">
      <c r="A87" s="10" t="s">
        <v>426</v>
      </c>
      <c r="B87" s="8"/>
    </row>
    <row r="88" ht="30" spans="1:2">
      <c r="A88" s="10" t="s">
        <v>429</v>
      </c>
      <c r="B88" s="11">
        <f>B75+(B82-B83)</f>
        <v>465108844.740001</v>
      </c>
    </row>
    <row r="89" spans="1:1">
      <c r="A89" s="23"/>
    </row>
    <row r="90" spans="1:3">
      <c r="A90" s="148" t="s">
        <v>430</v>
      </c>
      <c r="B90" s="148" t="s">
        <v>431</v>
      </c>
      <c r="C90" s="148"/>
    </row>
    <row r="91" spans="1:3">
      <c r="A91" s="149"/>
      <c r="B91" s="148" t="s">
        <v>432</v>
      </c>
      <c r="C91" s="148" t="s">
        <v>433</v>
      </c>
    </row>
    <row r="92" spans="1:3">
      <c r="A92" s="10" t="s">
        <v>430</v>
      </c>
      <c r="B92" s="8"/>
      <c r="C92" s="8"/>
    </row>
    <row r="93" spans="1:6">
      <c r="A93" s="10" t="s">
        <v>434</v>
      </c>
      <c r="B93" s="94">
        <v>1528566865.24</v>
      </c>
      <c r="C93" s="59">
        <v>1523968773.73</v>
      </c>
      <c r="D93" s="150"/>
      <c r="E93" s="151"/>
      <c r="F93" s="152"/>
    </row>
    <row r="94" spans="1:7">
      <c r="A94" s="10" t="s">
        <v>435</v>
      </c>
      <c r="B94" s="11">
        <f>B95+B99</f>
        <v>574151460.56</v>
      </c>
      <c r="C94" s="11">
        <f>C95+C99</f>
        <v>1247349827.34</v>
      </c>
      <c r="F94" s="152"/>
      <c r="G94" s="150"/>
    </row>
    <row r="95" spans="1:7">
      <c r="A95" s="10" t="s">
        <v>436</v>
      </c>
      <c r="B95" s="11">
        <f>B96-B97-B98</f>
        <v>537768469.17</v>
      </c>
      <c r="C95" s="11">
        <f>C96-C97-C98</f>
        <v>1210041567.16</v>
      </c>
      <c r="D95" s="153"/>
      <c r="F95" s="154"/>
      <c r="G95" s="150"/>
    </row>
    <row r="96" spans="1:6">
      <c r="A96" s="10" t="s">
        <v>437</v>
      </c>
      <c r="B96" s="11">
        <v>1085005215.66</v>
      </c>
      <c r="C96" s="94">
        <v>1426919275.83</v>
      </c>
      <c r="D96" s="153"/>
      <c r="F96" s="154"/>
    </row>
    <row r="97" spans="1:4">
      <c r="A97" s="10" t="s">
        <v>438</v>
      </c>
      <c r="B97" s="94">
        <v>344076146.46</v>
      </c>
      <c r="C97" s="59">
        <v>652650.28</v>
      </c>
      <c r="D97" s="155"/>
    </row>
    <row r="98" spans="1:7">
      <c r="A98" s="10" t="s">
        <v>439</v>
      </c>
      <c r="B98" s="156">
        <v>203160600.03</v>
      </c>
      <c r="C98" s="156">
        <v>216225058.39</v>
      </c>
      <c r="D98" s="157"/>
      <c r="E98" s="89"/>
      <c r="F98" s="89"/>
      <c r="G98" s="145"/>
    </row>
    <row r="99" spans="1:7">
      <c r="A99" s="10" t="s">
        <v>440</v>
      </c>
      <c r="B99" s="11">
        <v>36382991.39</v>
      </c>
      <c r="C99" s="59">
        <v>37308260.18</v>
      </c>
      <c r="D99" s="158"/>
      <c r="E99" s="89"/>
      <c r="F99" s="89"/>
      <c r="G99" s="159"/>
    </row>
    <row r="100" spans="1:7">
      <c r="A100" s="160" t="s">
        <v>441</v>
      </c>
      <c r="B100" s="161">
        <f>B93-B94</f>
        <v>954415404.68</v>
      </c>
      <c r="C100" s="161">
        <f>C93-C94</f>
        <v>276618946.39</v>
      </c>
      <c r="D100" s="153"/>
      <c r="F100" s="89"/>
      <c r="G100" s="162"/>
    </row>
    <row r="101" spans="1:2">
      <c r="A101" s="23"/>
      <c r="B101" s="163"/>
    </row>
    <row r="102" spans="1:2">
      <c r="A102" s="148" t="s">
        <v>442</v>
      </c>
      <c r="B102" s="148" t="s">
        <v>433</v>
      </c>
    </row>
    <row r="103" spans="1:2">
      <c r="A103" s="149"/>
      <c r="B103" s="148" t="s">
        <v>428</v>
      </c>
    </row>
    <row r="104" spans="1:2">
      <c r="A104" s="10" t="s">
        <v>442</v>
      </c>
      <c r="B104" s="8"/>
    </row>
    <row r="105" ht="27" spans="1:2">
      <c r="A105" s="10" t="s">
        <v>443</v>
      </c>
      <c r="B105" s="11">
        <f>B100-C100</f>
        <v>677796458.29</v>
      </c>
    </row>
    <row r="106" spans="1:2">
      <c r="A106" s="164"/>
      <c r="B106" s="165"/>
    </row>
    <row r="107" ht="28.5" spans="1:2">
      <c r="A107" s="166" t="s">
        <v>444</v>
      </c>
      <c r="B107" s="52" t="s">
        <v>445</v>
      </c>
    </row>
    <row r="108" ht="28.5" spans="1:2">
      <c r="A108" s="136"/>
      <c r="B108" s="52" t="s">
        <v>446</v>
      </c>
    </row>
    <row r="109" spans="1:2">
      <c r="A109" s="167" t="s">
        <v>444</v>
      </c>
      <c r="B109" s="8"/>
    </row>
    <row r="110" spans="1:2">
      <c r="A110" s="167" t="s">
        <v>447</v>
      </c>
      <c r="B110" s="137">
        <v>-100009457</v>
      </c>
    </row>
    <row r="111" spans="1:2">
      <c r="A111" s="168"/>
      <c r="B111" s="74"/>
    </row>
    <row r="112" spans="1:2">
      <c r="A112" s="168"/>
      <c r="B112" s="74"/>
    </row>
    <row r="113" spans="1:2">
      <c r="A113" s="166" t="s">
        <v>448</v>
      </c>
      <c r="B113" s="52" t="s">
        <v>433</v>
      </c>
    </row>
    <row r="114" spans="1:2">
      <c r="A114" s="136"/>
      <c r="B114" s="52" t="s">
        <v>428</v>
      </c>
    </row>
    <row r="115" spans="1:2">
      <c r="A115" s="167" t="s">
        <v>449</v>
      </c>
      <c r="B115" s="11">
        <f>C97-B97</f>
        <v>-343423496.18</v>
      </c>
    </row>
    <row r="116" spans="1:2">
      <c r="A116" s="167" t="s">
        <v>450</v>
      </c>
      <c r="B116" s="11">
        <f>D35</f>
        <v>0</v>
      </c>
    </row>
    <row r="117" spans="1:2">
      <c r="A117" s="167" t="s">
        <v>451</v>
      </c>
      <c r="B117" s="11">
        <v>0</v>
      </c>
    </row>
    <row r="118" spans="1:2">
      <c r="A118" s="167" t="s">
        <v>452</v>
      </c>
      <c r="B118" s="11">
        <v>0</v>
      </c>
    </row>
    <row r="119" spans="1:2">
      <c r="A119" s="167" t="s">
        <v>453</v>
      </c>
      <c r="B119" s="11">
        <v>0</v>
      </c>
    </row>
    <row r="120" spans="1:2">
      <c r="A120" s="167" t="s">
        <v>454</v>
      </c>
      <c r="B120" s="11">
        <v>0</v>
      </c>
    </row>
    <row r="121" ht="25.5" spans="1:2">
      <c r="A121" s="167" t="s">
        <v>455</v>
      </c>
      <c r="B121" s="11">
        <f>(B105+(B115-B116-C122+B118+B119)+-(B120))</f>
        <v>334372962.11</v>
      </c>
    </row>
    <row r="122" spans="1:2">
      <c r="A122" s="168"/>
      <c r="B122" s="74"/>
    </row>
    <row r="123" spans="1:2">
      <c r="A123" s="168"/>
      <c r="B123" s="74"/>
    </row>
    <row r="124" ht="15.75" spans="1:4">
      <c r="A124" s="166" t="s">
        <v>456</v>
      </c>
      <c r="B124" s="52" t="s">
        <v>433</v>
      </c>
      <c r="C124" s="169"/>
      <c r="D124" s="169"/>
    </row>
    <row r="125" ht="15.75" spans="1:4">
      <c r="A125" s="136"/>
      <c r="B125" s="52" t="s">
        <v>428</v>
      </c>
      <c r="C125" s="35"/>
      <c r="D125" s="34"/>
    </row>
    <row r="126" ht="25.5" spans="1:4">
      <c r="A126" s="167" t="s">
        <v>457</v>
      </c>
      <c r="B126" s="11">
        <f>B121-(DRPN!B82-DRPN!B83)</f>
        <v>324084016.52</v>
      </c>
      <c r="C126" s="170"/>
      <c r="D126" s="34"/>
    </row>
    <row r="129" spans="1:7">
      <c r="A129" s="171" t="s">
        <v>86</v>
      </c>
      <c r="B129" s="150" t="s">
        <v>87</v>
      </c>
      <c r="C129" s="150"/>
      <c r="E129" s="150" t="s">
        <v>88</v>
      </c>
      <c r="F129" s="150"/>
      <c r="G129" s="150"/>
    </row>
    <row r="130" spans="1:7">
      <c r="A130" s="172" t="s">
        <v>89</v>
      </c>
      <c r="B130" s="150" t="s">
        <v>90</v>
      </c>
      <c r="C130" s="150"/>
      <c r="E130" s="150" t="s">
        <v>91</v>
      </c>
      <c r="F130" s="150"/>
      <c r="G130" s="150"/>
    </row>
    <row r="131" spans="5:7">
      <c r="E131" s="77"/>
      <c r="F131" s="173"/>
      <c r="G131" s="173"/>
    </row>
    <row r="132" spans="2:3">
      <c r="B132" s="171" t="s">
        <v>92</v>
      </c>
      <c r="C132" s="171"/>
    </row>
    <row r="133" spans="2:3">
      <c r="B133" s="172" t="s">
        <v>93</v>
      </c>
      <c r="C133" s="172"/>
    </row>
    <row r="134" spans="2:3">
      <c r="B134" s="172" t="s">
        <v>94</v>
      </c>
      <c r="C134" s="172"/>
    </row>
  </sheetData>
  <mergeCells count="29">
    <mergeCell ref="A1:C1"/>
    <mergeCell ref="B90:C90"/>
    <mergeCell ref="B129:C129"/>
    <mergeCell ref="E129:G129"/>
    <mergeCell ref="B130:C130"/>
    <mergeCell ref="E130:G130"/>
    <mergeCell ref="F131:G131"/>
    <mergeCell ref="B132:C132"/>
    <mergeCell ref="B133:C133"/>
    <mergeCell ref="B134:C134"/>
    <mergeCell ref="A2:A4"/>
    <mergeCell ref="A49:A50"/>
    <mergeCell ref="A77:A78"/>
    <mergeCell ref="A85:A86"/>
    <mergeCell ref="A90:A91"/>
    <mergeCell ref="A102:A103"/>
    <mergeCell ref="A107:A108"/>
    <mergeCell ref="A113:A114"/>
    <mergeCell ref="A124:A125"/>
    <mergeCell ref="B2:B4"/>
    <mergeCell ref="B50:B51"/>
    <mergeCell ref="B77:B78"/>
    <mergeCell ref="C2:C4"/>
    <mergeCell ref="C50:C51"/>
    <mergeCell ref="D2:D4"/>
    <mergeCell ref="D50:D51"/>
    <mergeCell ref="E50:E51"/>
    <mergeCell ref="F50:F51"/>
    <mergeCell ref="G50:G51"/>
  </mergeCells>
  <printOptions horizontalCentered="1"/>
  <pageMargins left="0.393700787401575" right="0.31496062992126" top="0.393700787401575" bottom="0.393700787401575" header="0.31496062992126" footer="0.31496062992126"/>
  <pageSetup paperSize="9" scale="7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4"/>
  <sheetViews>
    <sheetView workbookViewId="0">
      <selection activeCell="O9" sqref="O9"/>
    </sheetView>
  </sheetViews>
  <sheetFormatPr defaultColWidth="9" defaultRowHeight="15"/>
  <cols>
    <col min="1" max="1" width="45.2857142857143" customWidth="1"/>
    <col min="2" max="6" width="14.7142857142857" style="5" customWidth="1"/>
    <col min="7" max="7" width="15.7142857142857" style="5" customWidth="1"/>
    <col min="8" max="8" width="16.4285714285714" style="5" customWidth="1"/>
    <col min="9" max="9" width="15.5714285714286" style="5" customWidth="1"/>
    <col min="10" max="10" width="16.5714285714286" style="5" customWidth="1"/>
    <col min="11" max="11" width="15.2857142857143" style="5" customWidth="1"/>
    <col min="12" max="12" width="14.4285714285714" style="5" customWidth="1"/>
    <col min="13" max="13" width="16.7142857142857" style="5" customWidth="1"/>
    <col min="15" max="15" width="13.8571428571429"/>
  </cols>
  <sheetData>
    <row r="1" ht="27" customHeight="1" spans="1:13">
      <c r="A1" s="51" t="s">
        <v>458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ht="29.25" customHeight="1" spans="1:13">
      <c r="A2" s="52" t="s">
        <v>459</v>
      </c>
      <c r="B2" s="9" t="s">
        <v>460</v>
      </c>
      <c r="C2" s="9"/>
      <c r="D2" s="9"/>
      <c r="E2" s="9"/>
      <c r="F2" s="9"/>
      <c r="G2" s="9" t="s">
        <v>461</v>
      </c>
      <c r="H2" s="9"/>
      <c r="I2" s="9"/>
      <c r="J2" s="9"/>
      <c r="K2" s="9"/>
      <c r="L2" s="9"/>
      <c r="M2" s="9" t="s">
        <v>462</v>
      </c>
    </row>
    <row r="3" ht="21.75" customHeight="1" spans="1:13">
      <c r="A3" s="52"/>
      <c r="B3" s="9" t="s">
        <v>463</v>
      </c>
      <c r="C3" s="9"/>
      <c r="D3" s="9" t="s">
        <v>464</v>
      </c>
      <c r="E3" s="9" t="s">
        <v>465</v>
      </c>
      <c r="F3" s="9" t="s">
        <v>466</v>
      </c>
      <c r="G3" s="9" t="s">
        <v>463</v>
      </c>
      <c r="H3" s="9"/>
      <c r="I3" s="9" t="s">
        <v>467</v>
      </c>
      <c r="J3" s="9" t="s">
        <v>468</v>
      </c>
      <c r="K3" s="9" t="s">
        <v>469</v>
      </c>
      <c r="L3" s="9" t="s">
        <v>470</v>
      </c>
      <c r="M3" s="8"/>
    </row>
    <row r="4" ht="55.5" customHeight="1" spans="1:13">
      <c r="A4" s="52"/>
      <c r="B4" s="53" t="s">
        <v>471</v>
      </c>
      <c r="C4" s="53" t="s">
        <v>472</v>
      </c>
      <c r="D4" s="54"/>
      <c r="E4" s="54"/>
      <c r="F4" s="54"/>
      <c r="G4" s="53" t="s">
        <v>473</v>
      </c>
      <c r="H4" s="53" t="s">
        <v>474</v>
      </c>
      <c r="I4" s="54"/>
      <c r="J4" s="54"/>
      <c r="K4" s="54"/>
      <c r="L4" s="54"/>
      <c r="M4" s="54"/>
    </row>
    <row r="5" spans="1:13">
      <c r="A5" s="55" t="s">
        <v>475</v>
      </c>
      <c r="B5" s="56">
        <f t="shared" ref="B5:H5" si="0">B6+B7</f>
        <v>273456.42999999</v>
      </c>
      <c r="C5" s="56">
        <f t="shared" si="0"/>
        <v>310996392.19</v>
      </c>
      <c r="D5" s="56">
        <f t="shared" ref="B5:K5" si="1">D6+D7</f>
        <v>310579877.29</v>
      </c>
      <c r="E5" s="56">
        <f t="shared" si="1"/>
        <v>153537.91</v>
      </c>
      <c r="F5" s="56">
        <f>B5+C5-D5-E5</f>
        <v>536433.420000043</v>
      </c>
      <c r="G5" s="56">
        <f t="shared" si="0"/>
        <v>1173740.38999999</v>
      </c>
      <c r="H5" s="56">
        <f t="shared" si="0"/>
        <v>182756933.68</v>
      </c>
      <c r="I5" s="56">
        <f t="shared" si="1"/>
        <v>121458599.19</v>
      </c>
      <c r="J5" s="56">
        <f t="shared" si="1"/>
        <v>121341601.46</v>
      </c>
      <c r="K5" s="56">
        <f t="shared" si="1"/>
        <v>29316827.94</v>
      </c>
      <c r="L5" s="56">
        <f>G5+H5-J5-K5</f>
        <v>33272244.67</v>
      </c>
      <c r="M5" s="56">
        <f>F5+L5</f>
        <v>33808678.09</v>
      </c>
    </row>
    <row r="6" spans="1:13">
      <c r="A6" s="57" t="s">
        <v>476</v>
      </c>
      <c r="B6" s="58">
        <v>257077.61999999</v>
      </c>
      <c r="C6" s="59">
        <v>310351155.08</v>
      </c>
      <c r="D6" s="58">
        <v>309938115.89</v>
      </c>
      <c r="E6" s="58">
        <v>153537.91</v>
      </c>
      <c r="F6" s="56">
        <f>B6+C6-D6-E6</f>
        <v>516578.900000002</v>
      </c>
      <c r="G6" s="58">
        <v>748672.839999994</v>
      </c>
      <c r="H6" s="58">
        <v>176345733.51</v>
      </c>
      <c r="I6" s="58">
        <v>117067008.61</v>
      </c>
      <c r="J6" s="58">
        <v>117005649.18</v>
      </c>
      <c r="K6" s="58">
        <v>28663578.44</v>
      </c>
      <c r="L6" s="56">
        <f>G6+H6-J6-K6</f>
        <v>31425178.73</v>
      </c>
      <c r="M6" s="56">
        <f>F6+L6</f>
        <v>31941757.63</v>
      </c>
    </row>
    <row r="7" spans="1:13">
      <c r="A7" s="57" t="s">
        <v>477</v>
      </c>
      <c r="B7" s="56">
        <f>B8</f>
        <v>16378.81</v>
      </c>
      <c r="C7" s="56">
        <f>C8</f>
        <v>645237.11</v>
      </c>
      <c r="D7" s="56">
        <f t="shared" ref="B7:M7" si="2">D8</f>
        <v>641761.4</v>
      </c>
      <c r="E7" s="56">
        <f t="shared" si="2"/>
        <v>0</v>
      </c>
      <c r="F7" s="56">
        <f t="shared" si="2"/>
        <v>19854.52</v>
      </c>
      <c r="G7" s="56">
        <f t="shared" si="2"/>
        <v>425067.55</v>
      </c>
      <c r="H7" s="56">
        <f t="shared" si="2"/>
        <v>6411200.17</v>
      </c>
      <c r="I7" s="56">
        <f t="shared" si="2"/>
        <v>4391590.58</v>
      </c>
      <c r="J7" s="56">
        <f t="shared" si="2"/>
        <v>4335952.28</v>
      </c>
      <c r="K7" s="56">
        <f t="shared" si="2"/>
        <v>653249.5</v>
      </c>
      <c r="L7" s="56">
        <f t="shared" si="2"/>
        <v>1847065.94</v>
      </c>
      <c r="M7" s="56">
        <f t="shared" si="2"/>
        <v>1866920.46</v>
      </c>
    </row>
    <row r="8" spans="1:13">
      <c r="A8" s="57" t="s">
        <v>478</v>
      </c>
      <c r="B8" s="58">
        <v>16378.81</v>
      </c>
      <c r="C8" s="58">
        <v>645237.11</v>
      </c>
      <c r="D8" s="59">
        <v>641761.4</v>
      </c>
      <c r="E8" s="56"/>
      <c r="F8" s="56">
        <f>B8+C8-D8-E8</f>
        <v>19854.52</v>
      </c>
      <c r="G8" s="58">
        <v>425067.55</v>
      </c>
      <c r="H8" s="58">
        <v>6411200.17</v>
      </c>
      <c r="I8" s="58">
        <v>4391590.58</v>
      </c>
      <c r="J8" s="56">
        <v>4335952.28</v>
      </c>
      <c r="K8" s="58">
        <v>653249.5</v>
      </c>
      <c r="L8" s="56">
        <f>G8+H8-J8-K8</f>
        <v>1847065.94</v>
      </c>
      <c r="M8" s="56">
        <f>F8+L8</f>
        <v>1866920.46</v>
      </c>
    </row>
    <row r="9" spans="1:13">
      <c r="A9" s="57" t="s">
        <v>479</v>
      </c>
      <c r="B9" s="56">
        <f>B16</f>
        <v>4186.37999999896</v>
      </c>
      <c r="C9" s="56">
        <f t="shared" ref="C9:K9" si="3">C16</f>
        <v>32972735.76</v>
      </c>
      <c r="D9" s="56">
        <f t="shared" si="3"/>
        <v>32906131.82</v>
      </c>
      <c r="E9" s="56">
        <v>0</v>
      </c>
      <c r="F9" s="56">
        <f>B9+C9-D9-E9</f>
        <v>70790.3200000003</v>
      </c>
      <c r="G9" s="56">
        <v>0</v>
      </c>
      <c r="H9" s="56">
        <f t="shared" si="3"/>
        <v>3268855.4</v>
      </c>
      <c r="I9" s="56">
        <f t="shared" si="3"/>
        <v>2957950.93</v>
      </c>
      <c r="J9" s="56">
        <f t="shared" si="3"/>
        <v>2957950.93</v>
      </c>
      <c r="K9" s="56">
        <f t="shared" si="3"/>
        <v>0</v>
      </c>
      <c r="L9" s="56">
        <f>G9+H9-J9-K9</f>
        <v>310904.47</v>
      </c>
      <c r="M9" s="56">
        <f>F9+L9</f>
        <v>381694.79</v>
      </c>
    </row>
    <row r="10" spans="1:15">
      <c r="A10" s="57" t="s">
        <v>480</v>
      </c>
      <c r="B10" s="56">
        <f t="shared" ref="B10:H10" si="4">B5+B9</f>
        <v>277642.809999989</v>
      </c>
      <c r="C10" s="56">
        <f t="shared" si="4"/>
        <v>343969127.95</v>
      </c>
      <c r="D10" s="56">
        <f t="shared" ref="B10:L10" si="5">D5+D9</f>
        <v>343486009.11</v>
      </c>
      <c r="E10" s="56">
        <f t="shared" si="5"/>
        <v>153537.91</v>
      </c>
      <c r="F10" s="56">
        <f>B10+C10-D10-E10</f>
        <v>607223.740000036</v>
      </c>
      <c r="G10" s="60">
        <f t="shared" si="4"/>
        <v>1173740.38999999</v>
      </c>
      <c r="H10" s="60">
        <f t="shared" si="4"/>
        <v>186025789.08</v>
      </c>
      <c r="I10" s="60">
        <f t="shared" si="5"/>
        <v>124416550.12</v>
      </c>
      <c r="J10" s="60">
        <f t="shared" si="5"/>
        <v>124299552.39</v>
      </c>
      <c r="K10" s="60">
        <f t="shared" si="5"/>
        <v>29316827.94</v>
      </c>
      <c r="L10" s="60">
        <f t="shared" si="5"/>
        <v>33583149.14</v>
      </c>
      <c r="M10" s="60">
        <f>F10+L10</f>
        <v>34190372.88</v>
      </c>
      <c r="O10" s="42"/>
    </row>
    <row r="11" spans="1:13">
      <c r="A11" s="61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72"/>
      <c r="M11" s="73"/>
    </row>
    <row r="12" spans="1:13">
      <c r="A12" s="61"/>
      <c r="D12" s="63"/>
      <c r="E12" s="13"/>
      <c r="M12" s="74"/>
    </row>
    <row r="13" spans="1:13">
      <c r="A13" s="9" t="s">
        <v>459</v>
      </c>
      <c r="B13" s="9" t="s">
        <v>481</v>
      </c>
      <c r="C13" s="9"/>
      <c r="D13" s="9"/>
      <c r="E13" s="9"/>
      <c r="F13" s="9"/>
      <c r="G13" s="9" t="s">
        <v>482</v>
      </c>
      <c r="H13" s="9"/>
      <c r="I13" s="9"/>
      <c r="J13" s="9"/>
      <c r="K13" s="9"/>
      <c r="L13" s="9"/>
      <c r="M13" s="9" t="s">
        <v>462</v>
      </c>
    </row>
    <row r="14" spans="1:13">
      <c r="A14" s="9"/>
      <c r="B14" s="9" t="s">
        <v>463</v>
      </c>
      <c r="C14" s="9"/>
      <c r="D14" s="9" t="s">
        <v>464</v>
      </c>
      <c r="E14" s="9" t="s">
        <v>465</v>
      </c>
      <c r="F14" s="9" t="s">
        <v>466</v>
      </c>
      <c r="G14" s="9" t="s">
        <v>463</v>
      </c>
      <c r="H14" s="9"/>
      <c r="I14" s="9" t="s">
        <v>467</v>
      </c>
      <c r="J14" s="9" t="s">
        <v>468</v>
      </c>
      <c r="K14" s="9" t="s">
        <v>469</v>
      </c>
      <c r="L14" s="9" t="s">
        <v>470</v>
      </c>
      <c r="M14" s="8"/>
    </row>
    <row r="15" ht="45" spans="1:13">
      <c r="A15" s="9"/>
      <c r="B15" s="9" t="s">
        <v>471</v>
      </c>
      <c r="C15" s="9" t="s">
        <v>483</v>
      </c>
      <c r="D15" s="8"/>
      <c r="E15" s="8"/>
      <c r="F15" s="8"/>
      <c r="G15" s="9" t="s">
        <v>473</v>
      </c>
      <c r="H15" s="9" t="s">
        <v>484</v>
      </c>
      <c r="I15" s="8"/>
      <c r="J15" s="8"/>
      <c r="K15" s="8"/>
      <c r="L15" s="8"/>
      <c r="M15" s="8"/>
    </row>
    <row r="16" spans="1:13">
      <c r="A16" s="9" t="s">
        <v>479</v>
      </c>
      <c r="B16" s="20">
        <f>B17+B18</f>
        <v>4186.37999999896</v>
      </c>
      <c r="C16" s="20">
        <f>C17+C18</f>
        <v>32972735.76</v>
      </c>
      <c r="D16" s="64">
        <f t="shared" ref="C16:M16" si="6">D17+D18</f>
        <v>32906131.82</v>
      </c>
      <c r="E16" s="20">
        <f t="shared" si="6"/>
        <v>0</v>
      </c>
      <c r="F16" s="20">
        <f t="shared" si="6"/>
        <v>70790.3199999966</v>
      </c>
      <c r="G16" s="20">
        <f t="shared" si="6"/>
        <v>0</v>
      </c>
      <c r="H16" s="20">
        <f t="shared" si="6"/>
        <v>3268855.4</v>
      </c>
      <c r="I16" s="20">
        <f t="shared" si="6"/>
        <v>2957950.93</v>
      </c>
      <c r="J16" s="20">
        <f t="shared" si="6"/>
        <v>2957950.93</v>
      </c>
      <c r="K16" s="20">
        <f t="shared" si="6"/>
        <v>0</v>
      </c>
      <c r="L16" s="20">
        <f t="shared" si="6"/>
        <v>310904.47</v>
      </c>
      <c r="M16" s="20">
        <f t="shared" si="6"/>
        <v>381694.789999997</v>
      </c>
    </row>
    <row r="17" spans="1:13">
      <c r="A17" s="10" t="s">
        <v>476</v>
      </c>
      <c r="B17" s="20">
        <v>4186.37999999896</v>
      </c>
      <c r="C17" s="65">
        <v>31734242.36</v>
      </c>
      <c r="D17" s="31">
        <v>31667638.42</v>
      </c>
      <c r="E17" s="20">
        <v>0</v>
      </c>
      <c r="F17" s="20">
        <f>B17+C17-D17-E17</f>
        <v>70790.3199999966</v>
      </c>
      <c r="G17" s="20"/>
      <c r="H17" s="66">
        <v>61913</v>
      </c>
      <c r="I17" s="58">
        <v>61913</v>
      </c>
      <c r="J17" s="58">
        <v>61913</v>
      </c>
      <c r="K17" s="31"/>
      <c r="L17" s="20">
        <f>G17+H17-J17-K17</f>
        <v>0</v>
      </c>
      <c r="M17" s="20">
        <f>F17+L17</f>
        <v>70790.3199999966</v>
      </c>
    </row>
    <row r="18" spans="1:13">
      <c r="A18" s="10" t="s">
        <v>477</v>
      </c>
      <c r="B18" s="20">
        <f>B19</f>
        <v>0</v>
      </c>
      <c r="C18" s="20">
        <f>C19</f>
        <v>1238493.4</v>
      </c>
      <c r="D18" s="64">
        <f t="shared" ref="C18:M18" si="7">D19</f>
        <v>1238493.4</v>
      </c>
      <c r="E18" s="20">
        <f t="shared" si="7"/>
        <v>0</v>
      </c>
      <c r="F18" s="20">
        <f t="shared" si="7"/>
        <v>0</v>
      </c>
      <c r="G18" s="20">
        <f t="shared" si="7"/>
        <v>0</v>
      </c>
      <c r="H18" s="20">
        <f t="shared" si="7"/>
        <v>3206942.4</v>
      </c>
      <c r="I18" s="20">
        <f t="shared" si="7"/>
        <v>2896037.93</v>
      </c>
      <c r="J18" s="20">
        <f t="shared" si="7"/>
        <v>2896037.93</v>
      </c>
      <c r="K18" s="20">
        <f t="shared" si="7"/>
        <v>0</v>
      </c>
      <c r="L18" s="20">
        <f t="shared" si="7"/>
        <v>310904.47</v>
      </c>
      <c r="M18" s="20">
        <f t="shared" si="7"/>
        <v>310904.47</v>
      </c>
    </row>
    <row r="19" spans="1:13">
      <c r="A19" s="10" t="s">
        <v>478</v>
      </c>
      <c r="B19" s="20">
        <v>0</v>
      </c>
      <c r="C19" s="59">
        <v>1238493.4</v>
      </c>
      <c r="D19" s="67">
        <v>1238493.4</v>
      </c>
      <c r="E19" s="20">
        <v>0</v>
      </c>
      <c r="F19" s="20">
        <f>B19+C19-D19-E19</f>
        <v>0</v>
      </c>
      <c r="G19" s="20"/>
      <c r="H19" s="59">
        <v>3206942.4</v>
      </c>
      <c r="I19" s="58">
        <v>2896037.93</v>
      </c>
      <c r="J19" s="58">
        <v>2896037.93</v>
      </c>
      <c r="K19" s="20">
        <v>0</v>
      </c>
      <c r="L19" s="20">
        <f>G19+H19-J19-K19</f>
        <v>310904.47</v>
      </c>
      <c r="M19" s="20">
        <f>F19+L19</f>
        <v>310904.47</v>
      </c>
    </row>
    <row r="21" spans="2:8">
      <c r="B21" s="68"/>
      <c r="C21" s="42"/>
      <c r="D21" s="69"/>
      <c r="G21" s="31"/>
      <c r="H21" s="31"/>
    </row>
    <row r="22" spans="1:13">
      <c r="A22" s="43" t="s">
        <v>86</v>
      </c>
      <c r="C22" s="43" t="s">
        <v>87</v>
      </c>
      <c r="D22" s="43"/>
      <c r="E22" s="43"/>
      <c r="G22" s="43" t="s">
        <v>88</v>
      </c>
      <c r="H22" s="43"/>
      <c r="I22" s="43"/>
      <c r="K22" s="43" t="s">
        <v>92</v>
      </c>
      <c r="L22" s="43"/>
      <c r="M22" s="43"/>
    </row>
    <row r="23" s="45" customFormat="1" ht="12.75" spans="1:14">
      <c r="A23" s="44" t="s">
        <v>89</v>
      </c>
      <c r="C23" s="44" t="s">
        <v>90</v>
      </c>
      <c r="D23" s="44"/>
      <c r="E23" s="44"/>
      <c r="G23" s="44" t="s">
        <v>91</v>
      </c>
      <c r="H23" s="44"/>
      <c r="I23" s="44"/>
      <c r="J23" s="75"/>
      <c r="K23" s="49" t="s">
        <v>93</v>
      </c>
      <c r="L23" s="49"/>
      <c r="M23" s="49"/>
      <c r="N23"/>
    </row>
    <row r="24" s="45" customFormat="1" ht="12.75" spans="11:14">
      <c r="K24" s="44" t="s">
        <v>94</v>
      </c>
      <c r="L24" s="44"/>
      <c r="M24" s="44"/>
      <c r="N24"/>
    </row>
    <row r="25" spans="4:10">
      <c r="D25" s="42"/>
      <c r="E25" s="42"/>
      <c r="J25" s="42"/>
    </row>
    <row r="26" spans="3:11">
      <c r="C26" s="42"/>
      <c r="D26" s="42"/>
      <c r="F26" s="68"/>
      <c r="G26" s="68"/>
      <c r="H26" s="42"/>
      <c r="I26" s="69"/>
      <c r="J26" s="42"/>
      <c r="K26" s="42"/>
    </row>
    <row r="27" spans="3:13">
      <c r="C27" s="13"/>
      <c r="D27" s="13"/>
      <c r="E27" s="69"/>
      <c r="F27" s="42"/>
      <c r="H27" s="13"/>
      <c r="I27" s="69"/>
      <c r="L27" s="42"/>
      <c r="M27" s="42"/>
    </row>
    <row r="28" spans="2:13">
      <c r="B28" s="42"/>
      <c r="C28" s="69"/>
      <c r="E28" s="42"/>
      <c r="F28" s="42"/>
      <c r="G28" s="13"/>
      <c r="H28" s="13"/>
      <c r="I28" s="69"/>
      <c r="J28" s="42"/>
      <c r="L28" s="42"/>
      <c r="M28" s="42"/>
    </row>
    <row r="29" spans="2:13">
      <c r="B29" s="69"/>
      <c r="C29" s="70"/>
      <c r="D29" s="70"/>
      <c r="E29" s="70"/>
      <c r="F29" s="71"/>
      <c r="G29" s="70"/>
      <c r="H29" s="71"/>
      <c r="I29" s="70"/>
      <c r="J29" s="70"/>
      <c r="K29" s="70"/>
      <c r="L29" s="70"/>
      <c r="M29" s="42"/>
    </row>
    <row r="30" spans="4:13">
      <c r="D30" s="42"/>
      <c r="E30" s="42"/>
      <c r="F30" s="42"/>
      <c r="I30" s="42"/>
      <c r="J30" s="42"/>
      <c r="K30" s="42"/>
      <c r="L30" s="42"/>
      <c r="M30" s="42"/>
    </row>
    <row r="31" spans="3:6">
      <c r="C31" s="69"/>
      <c r="D31" s="69"/>
      <c r="E31" s="69"/>
      <c r="F31" s="42"/>
    </row>
    <row r="32" spans="2:13">
      <c r="B32" s="69"/>
      <c r="C32" s="69"/>
      <c r="D32" s="69"/>
      <c r="E32" s="69"/>
      <c r="F32" s="42"/>
      <c r="H32" s="13"/>
      <c r="M32" s="42"/>
    </row>
    <row r="33" spans="11:11">
      <c r="K33" s="76"/>
    </row>
    <row r="34" spans="3:3">
      <c r="C34" s="69"/>
    </row>
  </sheetData>
  <mergeCells count="34">
    <mergeCell ref="A1:M1"/>
    <mergeCell ref="B2:F2"/>
    <mergeCell ref="G2:L2"/>
    <mergeCell ref="B3:C3"/>
    <mergeCell ref="G3:H3"/>
    <mergeCell ref="B13:F13"/>
    <mergeCell ref="G13:L13"/>
    <mergeCell ref="B14:C14"/>
    <mergeCell ref="G14:H14"/>
    <mergeCell ref="C22:E22"/>
    <mergeCell ref="G22:I22"/>
    <mergeCell ref="K22:M22"/>
    <mergeCell ref="C23:E23"/>
    <mergeCell ref="G23:I23"/>
    <mergeCell ref="K23:M23"/>
    <mergeCell ref="K24:M24"/>
    <mergeCell ref="A2:A4"/>
    <mergeCell ref="A13:A15"/>
    <mergeCell ref="D3:D4"/>
    <mergeCell ref="D14:D15"/>
    <mergeCell ref="E3:E4"/>
    <mergeCell ref="E14:E15"/>
    <mergeCell ref="F3:F4"/>
    <mergeCell ref="F14:F15"/>
    <mergeCell ref="I3:I4"/>
    <mergeCell ref="I14:I15"/>
    <mergeCell ref="J3:J4"/>
    <mergeCell ref="J14:J15"/>
    <mergeCell ref="K3:K4"/>
    <mergeCell ref="K14:K15"/>
    <mergeCell ref="L3:L4"/>
    <mergeCell ref="L14:L15"/>
    <mergeCell ref="M2:M4"/>
    <mergeCell ref="M13:M15"/>
  </mergeCells>
  <pageMargins left="0.31496062992126" right="0.31496062992126" top="0.590551181102362" bottom="0.590551181102362" header="0.31496062992126" footer="0.31496062992126"/>
  <pageSetup paperSize="9" scale="62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9"/>
  <sheetViews>
    <sheetView workbookViewId="0">
      <selection activeCell="F14" sqref="F14"/>
    </sheetView>
  </sheetViews>
  <sheetFormatPr defaultColWidth="9" defaultRowHeight="12.75"/>
  <cols>
    <col min="1" max="1" width="83.7142857142857" customWidth="1"/>
    <col min="2" max="2" width="16.7142857142857" customWidth="1"/>
    <col min="3" max="3" width="15.8571428571429" customWidth="1"/>
    <col min="4" max="5" width="16.1428571428571" customWidth="1"/>
    <col min="6" max="6" width="17" customWidth="1"/>
    <col min="7" max="7" width="16.7142857142857" customWidth="1"/>
    <col min="8" max="8" width="16.5714285714286" customWidth="1"/>
    <col min="9" max="9" width="17" customWidth="1"/>
    <col min="10" max="10" width="16.8571428571429" customWidth="1"/>
    <col min="11" max="11" width="17" customWidth="1"/>
    <col min="12" max="12" width="17.2857142857143" customWidth="1"/>
  </cols>
  <sheetData>
    <row r="1" ht="34.5" customHeight="1" spans="1:12">
      <c r="A1" s="1" t="s">
        <v>485</v>
      </c>
      <c r="B1" s="2"/>
      <c r="C1" s="3"/>
      <c r="D1" s="4"/>
      <c r="E1" s="5"/>
      <c r="F1" s="5"/>
      <c r="G1" s="5"/>
      <c r="H1" s="5"/>
      <c r="I1" s="5"/>
      <c r="J1" s="5"/>
      <c r="K1" s="5"/>
      <c r="L1" s="5"/>
    </row>
    <row r="2" ht="15" spans="1:12">
      <c r="A2" s="6" t="s">
        <v>486</v>
      </c>
      <c r="B2" s="6" t="s">
        <v>487</v>
      </c>
      <c r="C2" s="6"/>
      <c r="D2" s="7"/>
      <c r="E2" s="5"/>
      <c r="F2" s="5"/>
      <c r="G2" s="5"/>
      <c r="H2" s="5"/>
      <c r="I2" s="5"/>
      <c r="J2" s="5"/>
      <c r="K2" s="5"/>
      <c r="L2" s="5"/>
    </row>
    <row r="3" ht="45" spans="1:12">
      <c r="A3" s="8"/>
      <c r="B3" s="9" t="s">
        <v>488</v>
      </c>
      <c r="C3" s="9" t="s">
        <v>489</v>
      </c>
      <c r="D3" s="7"/>
      <c r="E3" s="5"/>
      <c r="F3" s="5"/>
      <c r="G3" s="5"/>
      <c r="H3" s="5"/>
      <c r="I3" s="5"/>
      <c r="J3" s="5"/>
      <c r="K3" s="5"/>
      <c r="L3" s="5"/>
    </row>
    <row r="4" ht="15" spans="1:12">
      <c r="A4" s="10" t="s">
        <v>486</v>
      </c>
      <c r="B4" s="8"/>
      <c r="C4" s="8"/>
      <c r="D4" s="7"/>
      <c r="E4" s="5"/>
      <c r="F4" s="5"/>
      <c r="G4" s="5"/>
      <c r="H4" s="5"/>
      <c r="I4" s="5"/>
      <c r="J4" s="5"/>
      <c r="K4" s="5"/>
      <c r="L4" s="5"/>
    </row>
    <row r="5" ht="15" spans="1:12">
      <c r="A5" s="10" t="s">
        <v>490</v>
      </c>
      <c r="B5" s="11">
        <f>B6</f>
        <v>0</v>
      </c>
      <c r="C5" s="11">
        <f>C6</f>
        <v>0</v>
      </c>
      <c r="D5" s="7"/>
      <c r="E5" s="5"/>
      <c r="F5" s="5"/>
      <c r="G5" s="5"/>
      <c r="H5" s="5"/>
      <c r="I5" s="5"/>
      <c r="J5" s="5"/>
      <c r="K5" s="5"/>
      <c r="L5" s="5"/>
    </row>
    <row r="6" ht="15" spans="1:12">
      <c r="A6" s="10" t="s">
        <v>491</v>
      </c>
      <c r="B6" s="11"/>
      <c r="C6" s="11"/>
      <c r="D6" s="7"/>
      <c r="E6" s="5"/>
      <c r="F6" s="5"/>
      <c r="G6" s="5"/>
      <c r="H6" s="5"/>
      <c r="I6" s="5"/>
      <c r="J6" s="5"/>
      <c r="K6" s="5"/>
      <c r="L6" s="5"/>
    </row>
    <row r="7" ht="15" spans="1:12">
      <c r="A7" s="10" t="s">
        <v>492</v>
      </c>
      <c r="B7" s="11">
        <f>SUM(B8:B10)</f>
        <v>0</v>
      </c>
      <c r="C7" s="11">
        <f>SUM(C8:C10)</f>
        <v>0</v>
      </c>
      <c r="D7" s="7"/>
      <c r="E7" s="5"/>
      <c r="F7" s="5"/>
      <c r="G7" s="5"/>
      <c r="H7" s="5"/>
      <c r="I7" s="5"/>
      <c r="J7" s="5"/>
      <c r="K7" s="5"/>
      <c r="L7" s="5"/>
    </row>
    <row r="8" ht="15" spans="1:12">
      <c r="A8" s="10" t="s">
        <v>493</v>
      </c>
      <c r="B8" s="11"/>
      <c r="C8" s="11"/>
      <c r="D8" s="7"/>
      <c r="E8" s="5"/>
      <c r="F8" s="5"/>
      <c r="G8" s="12"/>
      <c r="H8" s="5"/>
      <c r="I8" s="5"/>
      <c r="J8" s="5"/>
      <c r="K8" s="5"/>
      <c r="L8" s="5"/>
    </row>
    <row r="9" ht="15" spans="1:12">
      <c r="A9" s="10" t="s">
        <v>494</v>
      </c>
      <c r="B9" s="11"/>
      <c r="C9" s="11"/>
      <c r="D9" s="7"/>
      <c r="E9" s="5"/>
      <c r="F9" s="5"/>
      <c r="G9" s="5"/>
      <c r="H9" s="5"/>
      <c r="I9" s="5"/>
      <c r="J9" s="5"/>
      <c r="K9" s="5"/>
      <c r="L9" s="5"/>
    </row>
    <row r="10" ht="15" spans="1:12">
      <c r="A10" s="10" t="s">
        <v>495</v>
      </c>
      <c r="B10" s="11"/>
      <c r="C10" s="11"/>
      <c r="D10" s="7"/>
      <c r="E10" s="5"/>
      <c r="F10" s="5"/>
      <c r="G10" s="5"/>
      <c r="H10" s="5"/>
      <c r="I10" s="5"/>
      <c r="J10" s="5"/>
      <c r="K10" s="5"/>
      <c r="L10" s="5"/>
    </row>
    <row r="11" ht="15" spans="1:12">
      <c r="A11" s="10" t="s">
        <v>496</v>
      </c>
      <c r="B11" s="11">
        <f>SUM(B12:B15)</f>
        <v>0</v>
      </c>
      <c r="C11" s="11">
        <f>SUM(C12:C15)</f>
        <v>0</v>
      </c>
      <c r="D11" s="7"/>
      <c r="E11" s="5"/>
      <c r="F11" s="5"/>
      <c r="G11" s="13"/>
      <c r="H11" s="5"/>
      <c r="I11" s="5"/>
      <c r="J11" s="5"/>
      <c r="K11" s="5"/>
      <c r="L11" s="5"/>
    </row>
    <row r="12" ht="15" spans="1:12">
      <c r="A12" s="10" t="s">
        <v>497</v>
      </c>
      <c r="B12" s="11"/>
      <c r="C12" s="11"/>
      <c r="D12" s="7"/>
      <c r="E12" s="5"/>
      <c r="F12" s="5"/>
      <c r="G12" s="5"/>
      <c r="H12" s="5"/>
      <c r="I12" s="5"/>
      <c r="J12" s="5"/>
      <c r="K12" s="5"/>
      <c r="L12" s="5"/>
    </row>
    <row r="13" ht="15" spans="1:12">
      <c r="A13" s="10" t="s">
        <v>498</v>
      </c>
      <c r="B13" s="11"/>
      <c r="C13" s="11"/>
      <c r="D13" s="7"/>
      <c r="E13" s="5"/>
      <c r="F13" s="14"/>
      <c r="G13" s="5"/>
      <c r="H13" s="5"/>
      <c r="I13" s="5"/>
      <c r="J13" s="5"/>
      <c r="K13" s="5"/>
      <c r="L13" s="5"/>
    </row>
    <row r="14" ht="15" spans="1:12">
      <c r="A14" s="10" t="s">
        <v>499</v>
      </c>
      <c r="B14" s="11"/>
      <c r="C14" s="11"/>
      <c r="D14" s="7"/>
      <c r="E14" s="5"/>
      <c r="F14" s="5"/>
      <c r="G14" s="5"/>
      <c r="H14" s="5"/>
      <c r="I14" s="5"/>
      <c r="J14" s="5"/>
      <c r="K14" s="5"/>
      <c r="L14" s="5"/>
    </row>
    <row r="15" ht="15" spans="1:12">
      <c r="A15" s="10" t="s">
        <v>500</v>
      </c>
      <c r="B15" s="11"/>
      <c r="C15" s="11"/>
      <c r="D15" s="7"/>
      <c r="E15" s="5"/>
      <c r="F15" s="5"/>
      <c r="G15" s="5"/>
      <c r="H15" s="5"/>
      <c r="I15" s="5"/>
      <c r="J15" s="5"/>
      <c r="K15" s="5"/>
      <c r="L15" s="5"/>
    </row>
    <row r="16" ht="15" spans="1:12">
      <c r="A16" s="15"/>
      <c r="B16" s="7"/>
      <c r="C16" s="16"/>
      <c r="D16" s="7"/>
      <c r="E16" s="5"/>
      <c r="F16" s="5"/>
      <c r="G16" s="5"/>
      <c r="H16" s="5"/>
      <c r="I16" s="5"/>
      <c r="J16" s="5"/>
      <c r="K16" s="5"/>
      <c r="L16" s="5"/>
    </row>
    <row r="17" ht="15" spans="1:12">
      <c r="A17" s="17" t="s">
        <v>501</v>
      </c>
      <c r="B17" s="7"/>
      <c r="C17" s="16"/>
      <c r="D17" s="7"/>
      <c r="E17" s="5"/>
      <c r="F17" s="5"/>
      <c r="G17" s="5"/>
      <c r="H17" s="5"/>
      <c r="I17" s="5"/>
      <c r="J17" s="5"/>
      <c r="K17" s="5"/>
      <c r="L17" s="5"/>
    </row>
    <row r="18" ht="45" spans="1:12">
      <c r="A18" s="9" t="s">
        <v>502</v>
      </c>
      <c r="B18" s="18" t="s">
        <v>503</v>
      </c>
      <c r="C18" s="18" t="s">
        <v>504</v>
      </c>
      <c r="D18" s="9" t="s">
        <v>505</v>
      </c>
      <c r="E18" s="9" t="s">
        <v>506</v>
      </c>
      <c r="F18" s="9" t="s">
        <v>507</v>
      </c>
      <c r="G18" s="9" t="s">
        <v>508</v>
      </c>
      <c r="H18" s="9" t="s">
        <v>509</v>
      </c>
      <c r="I18" s="9" t="s">
        <v>510</v>
      </c>
      <c r="J18" s="9" t="s">
        <v>511</v>
      </c>
      <c r="K18" s="9" t="s">
        <v>512</v>
      </c>
      <c r="L18" s="9" t="s">
        <v>513</v>
      </c>
    </row>
    <row r="19" ht="15" spans="1:12">
      <c r="A19" s="10" t="s">
        <v>514</v>
      </c>
      <c r="B19" s="19">
        <v>7585572.05</v>
      </c>
      <c r="C19" s="19">
        <v>17909280.7</v>
      </c>
      <c r="D19" s="20">
        <v>23690379.47</v>
      </c>
      <c r="E19" s="20">
        <v>23690379.47</v>
      </c>
      <c r="F19" s="20">
        <v>23690379.47</v>
      </c>
      <c r="G19" s="20">
        <v>23690379.47</v>
      </c>
      <c r="H19" s="20">
        <v>23690379.47</v>
      </c>
      <c r="I19" s="20">
        <v>23690379.47</v>
      </c>
      <c r="J19" s="20">
        <v>23690379.47</v>
      </c>
      <c r="K19" s="20">
        <v>23690379.47</v>
      </c>
      <c r="L19" s="20">
        <v>23690379.47</v>
      </c>
    </row>
    <row r="20" ht="25.5" customHeight="1" spans="1:12">
      <c r="A20" s="10" t="s">
        <v>515</v>
      </c>
      <c r="B20" s="21"/>
      <c r="C20" s="22"/>
      <c r="D20" s="21"/>
      <c r="E20" s="21"/>
      <c r="F20" s="21"/>
      <c r="G20" s="21"/>
      <c r="H20" s="21"/>
      <c r="I20" s="21"/>
      <c r="J20" s="21"/>
      <c r="K20" s="21"/>
      <c r="L20" s="21"/>
    </row>
    <row r="21" ht="15" spans="1:12">
      <c r="A21" s="23"/>
      <c r="B21" s="24"/>
      <c r="C21" s="25"/>
      <c r="D21" s="26"/>
      <c r="E21" s="24"/>
      <c r="F21" s="24"/>
      <c r="G21" s="24"/>
      <c r="H21" s="24"/>
      <c r="I21" s="24"/>
      <c r="J21" s="24"/>
      <c r="K21" s="24"/>
      <c r="L21" s="24"/>
    </row>
    <row r="22" ht="45" spans="1:12">
      <c r="A22" s="27" t="s">
        <v>516</v>
      </c>
      <c r="B22" s="28" t="s">
        <v>503</v>
      </c>
      <c r="C22" s="28" t="s">
        <v>504</v>
      </c>
      <c r="D22" s="29" t="s">
        <v>505</v>
      </c>
      <c r="E22" s="29" t="s">
        <v>506</v>
      </c>
      <c r="F22" s="29" t="s">
        <v>507</v>
      </c>
      <c r="G22" s="29" t="s">
        <v>508</v>
      </c>
      <c r="H22" s="29" t="s">
        <v>509</v>
      </c>
      <c r="I22" s="29" t="s">
        <v>510</v>
      </c>
      <c r="J22" s="29" t="s">
        <v>511</v>
      </c>
      <c r="K22" s="29" t="s">
        <v>512</v>
      </c>
      <c r="L22" s="29" t="s">
        <v>513</v>
      </c>
    </row>
    <row r="23" ht="15" spans="1:12">
      <c r="A23" s="10" t="s">
        <v>517</v>
      </c>
      <c r="B23" s="20">
        <v>7585572.05</v>
      </c>
      <c r="C23" s="20">
        <f>C19+C20</f>
        <v>17909280.7</v>
      </c>
      <c r="D23" s="20">
        <f t="shared" ref="D23:L23" si="0">D19+D20</f>
        <v>23690379.47</v>
      </c>
      <c r="E23" s="20">
        <f t="shared" si="0"/>
        <v>23690379.47</v>
      </c>
      <c r="F23" s="20">
        <f t="shared" si="0"/>
        <v>23690379.47</v>
      </c>
      <c r="G23" s="20">
        <f t="shared" si="0"/>
        <v>23690379.47</v>
      </c>
      <c r="H23" s="20">
        <f t="shared" si="0"/>
        <v>23690379.47</v>
      </c>
      <c r="I23" s="20">
        <f t="shared" si="0"/>
        <v>23690379.47</v>
      </c>
      <c r="J23" s="20">
        <f t="shared" si="0"/>
        <v>23690379.47</v>
      </c>
      <c r="K23" s="20">
        <f t="shared" si="0"/>
        <v>23690379.47</v>
      </c>
      <c r="L23" s="20">
        <f t="shared" si="0"/>
        <v>23690379.47</v>
      </c>
    </row>
    <row r="24" ht="30" spans="1:12">
      <c r="A24" s="10" t="s">
        <v>518</v>
      </c>
      <c r="B24" s="30">
        <v>0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</row>
    <row r="25" ht="15" spans="1:12">
      <c r="A25" s="10" t="s">
        <v>519</v>
      </c>
      <c r="B25" s="20">
        <f>B23+B24</f>
        <v>7585572.05</v>
      </c>
      <c r="C25" s="20">
        <f>C23+C24</f>
        <v>17909280.7</v>
      </c>
      <c r="D25" s="20">
        <f t="shared" ref="D25:L25" si="1">D23+D24</f>
        <v>23690379.47</v>
      </c>
      <c r="E25" s="20">
        <f t="shared" si="1"/>
        <v>23690379.47</v>
      </c>
      <c r="F25" s="20">
        <f t="shared" si="1"/>
        <v>23690379.47</v>
      </c>
      <c r="G25" s="20">
        <f t="shared" si="1"/>
        <v>23690379.47</v>
      </c>
      <c r="H25" s="20">
        <f t="shared" si="1"/>
        <v>23690379.47</v>
      </c>
      <c r="I25" s="20">
        <f t="shared" si="1"/>
        <v>23690379.47</v>
      </c>
      <c r="J25" s="20">
        <f t="shared" si="1"/>
        <v>23690379.47</v>
      </c>
      <c r="K25" s="20">
        <f t="shared" si="1"/>
        <v>23690379.47</v>
      </c>
      <c r="L25" s="20">
        <f t="shared" si="1"/>
        <v>23690379.47</v>
      </c>
    </row>
    <row r="26" ht="15" spans="1:12">
      <c r="A26" s="10" t="s">
        <v>520</v>
      </c>
      <c r="B26" s="20">
        <v>8985297738.92</v>
      </c>
      <c r="C26" s="31">
        <v>9512292681.04</v>
      </c>
      <c r="D26" s="32">
        <v>9681699409.85</v>
      </c>
      <c r="E26" s="32">
        <v>9878354885.16</v>
      </c>
      <c r="F26" s="32">
        <v>10079004842.67</v>
      </c>
      <c r="G26" s="32">
        <v>10283730418.64</v>
      </c>
      <c r="H26" s="32">
        <v>10492614397.36</v>
      </c>
      <c r="I26" s="32">
        <v>10705741244.65</v>
      </c>
      <c r="J26" s="32">
        <v>10923197142</v>
      </c>
      <c r="K26" s="32">
        <v>11145070021.43</v>
      </c>
      <c r="L26" s="32">
        <v>11371449601.06</v>
      </c>
    </row>
    <row r="27" ht="15" spans="1:12">
      <c r="A27" s="10" t="s">
        <v>521</v>
      </c>
      <c r="B27" s="33">
        <f>B25/B26*100</f>
        <v>0.084422044437581</v>
      </c>
      <c r="C27" s="33">
        <f t="shared" ref="C27:L27" si="2">C25/C26*100</f>
        <v>0.188275122523269</v>
      </c>
      <c r="D27" s="33">
        <f t="shared" si="2"/>
        <v>0.244692367188118</v>
      </c>
      <c r="E27" s="33">
        <f t="shared" si="2"/>
        <v>0.239821101240141</v>
      </c>
      <c r="F27" s="33">
        <f t="shared" si="2"/>
        <v>0.235046811067155</v>
      </c>
      <c r="G27" s="33">
        <f t="shared" si="2"/>
        <v>0.230367566102856</v>
      </c>
      <c r="H27" s="33">
        <f t="shared" si="2"/>
        <v>0.225781474214478</v>
      </c>
      <c r="I27" s="33">
        <f t="shared" si="2"/>
        <v>0.221286680937098</v>
      </c>
      <c r="J27" s="33">
        <f t="shared" si="2"/>
        <v>0.216881368724087</v>
      </c>
      <c r="K27" s="33">
        <f t="shared" si="2"/>
        <v>0.212563756211918</v>
      </c>
      <c r="L27" s="33">
        <f t="shared" si="2"/>
        <v>0.208332097499616</v>
      </c>
    </row>
    <row r="28" hidden="1"/>
    <row r="29" hidden="1"/>
    <row r="30" ht="15.75" hidden="1" spans="1:5">
      <c r="A30" s="34" t="s">
        <v>86</v>
      </c>
      <c r="B30" s="34" t="s">
        <v>87</v>
      </c>
      <c r="C30" s="34"/>
      <c r="D30" s="35"/>
      <c r="E30" s="36"/>
    </row>
    <row r="31" ht="15" hidden="1" customHeight="1" spans="1:5">
      <c r="A31" s="37" t="s">
        <v>89</v>
      </c>
      <c r="B31" s="37" t="s">
        <v>90</v>
      </c>
      <c r="C31" s="37"/>
      <c r="D31" s="38"/>
      <c r="E31" s="36"/>
    </row>
    <row r="32" ht="15" hidden="1" spans="1:5">
      <c r="A32" s="39"/>
      <c r="B32" s="40"/>
      <c r="C32" s="37"/>
      <c r="D32" s="37"/>
      <c r="E32" s="36"/>
    </row>
    <row r="33" ht="15" hidden="1" spans="1:4">
      <c r="A33" s="39"/>
      <c r="B33" s="40"/>
      <c r="C33" s="39"/>
      <c r="D33" s="39"/>
    </row>
    <row r="34" ht="15" hidden="1" spans="1:4">
      <c r="A34" s="41"/>
      <c r="B34" s="41"/>
      <c r="C34" s="41"/>
      <c r="D34" s="41"/>
    </row>
    <row r="35" ht="15" hidden="1" spans="1:4">
      <c r="A35" s="41"/>
      <c r="B35" s="41"/>
      <c r="C35" s="41"/>
      <c r="D35" s="41"/>
    </row>
    <row r="36" ht="15.75" hidden="1" spans="1:5">
      <c r="A36" s="34" t="s">
        <v>88</v>
      </c>
      <c r="B36" s="34" t="s">
        <v>522</v>
      </c>
      <c r="C36" s="34"/>
      <c r="D36" s="35"/>
      <c r="E36" s="35"/>
    </row>
    <row r="37" ht="15.75" hidden="1" spans="1:5">
      <c r="A37" s="34" t="s">
        <v>91</v>
      </c>
      <c r="B37" s="34" t="s">
        <v>93</v>
      </c>
      <c r="C37" s="34"/>
      <c r="D37" s="35"/>
      <c r="E37" s="35"/>
    </row>
    <row r="38" ht="15.75" hidden="1" spans="2:5">
      <c r="B38" s="34" t="s">
        <v>94</v>
      </c>
      <c r="C38" s="34"/>
      <c r="D38" s="35"/>
      <c r="E38" s="35"/>
    </row>
    <row r="39" hidden="1"/>
    <row r="40" hidden="1"/>
    <row r="41" hidden="1"/>
    <row r="43" spans="3:3">
      <c r="C43" s="42"/>
    </row>
    <row r="44" ht="15" spans="1:13">
      <c r="A44" s="43" t="s">
        <v>86</v>
      </c>
      <c r="B44" s="43" t="s">
        <v>87</v>
      </c>
      <c r="C44" s="43"/>
      <c r="D44" s="43"/>
      <c r="E44" s="5"/>
      <c r="F44" s="43" t="s">
        <v>88</v>
      </c>
      <c r="G44" s="43"/>
      <c r="H44" s="43"/>
      <c r="I44" s="5"/>
      <c r="J44" s="43" t="s">
        <v>92</v>
      </c>
      <c r="K44" s="43"/>
      <c r="L44" s="43"/>
      <c r="M44" s="5"/>
    </row>
    <row r="45" spans="1:13">
      <c r="A45" s="44" t="s">
        <v>89</v>
      </c>
      <c r="B45" s="44" t="s">
        <v>90</v>
      </c>
      <c r="C45" s="44"/>
      <c r="D45" s="44"/>
      <c r="E45" s="45"/>
      <c r="F45" s="44" t="s">
        <v>91</v>
      </c>
      <c r="G45" s="44"/>
      <c r="H45" s="44"/>
      <c r="I45" s="45"/>
      <c r="J45" s="49" t="s">
        <v>93</v>
      </c>
      <c r="K45" s="49"/>
      <c r="L45" s="49"/>
      <c r="M45" s="50"/>
    </row>
    <row r="46" spans="1:13">
      <c r="A46" s="45"/>
      <c r="B46" s="45"/>
      <c r="C46" s="45"/>
      <c r="D46" s="45"/>
      <c r="E46" s="45"/>
      <c r="F46" s="45"/>
      <c r="G46" s="45"/>
      <c r="H46" s="45"/>
      <c r="I46" s="45"/>
      <c r="J46" s="44" t="s">
        <v>94</v>
      </c>
      <c r="K46" s="44"/>
      <c r="L46" s="44"/>
      <c r="M46" s="45"/>
    </row>
    <row r="47" spans="4:12">
      <c r="D47" s="46"/>
      <c r="E47" s="46"/>
      <c r="F47" s="46"/>
      <c r="G47" s="46"/>
      <c r="H47" s="46"/>
      <c r="I47" s="46"/>
      <c r="J47" s="46"/>
      <c r="K47" s="46"/>
      <c r="L47" s="46"/>
    </row>
    <row r="48" spans="3:3">
      <c r="C48" s="42"/>
    </row>
    <row r="49" spans="3:12">
      <c r="C49" s="47"/>
      <c r="D49" s="48"/>
      <c r="E49" s="48"/>
      <c r="F49" s="48"/>
      <c r="G49" s="48"/>
      <c r="H49" s="48"/>
      <c r="I49" s="48"/>
      <c r="J49" s="48"/>
      <c r="K49" s="48"/>
      <c r="L49" s="48"/>
    </row>
  </sheetData>
  <mergeCells count="16">
    <mergeCell ref="A1:C1"/>
    <mergeCell ref="B2:C2"/>
    <mergeCell ref="B30:C30"/>
    <mergeCell ref="B31:C31"/>
    <mergeCell ref="C32:D32"/>
    <mergeCell ref="B36:C36"/>
    <mergeCell ref="B37:C37"/>
    <mergeCell ref="B38:C38"/>
    <mergeCell ref="B44:D44"/>
    <mergeCell ref="F44:H44"/>
    <mergeCell ref="J44:L44"/>
    <mergeCell ref="B45:D45"/>
    <mergeCell ref="F45:H45"/>
    <mergeCell ref="J45:L45"/>
    <mergeCell ref="J46:L46"/>
    <mergeCell ref="A2:A3"/>
  </mergeCells>
  <printOptions horizontalCentered="1"/>
  <pageMargins left="0.314583333333333" right="0.314583333333333" top="0.984027777777778" bottom="0.984027777777778" header="0.314583333333333" footer="0.314583333333333"/>
  <pageSetup paperSize="9" scale="5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DEO</vt:lpstr>
      <vt:lpstr>FUNÇAO</vt:lpstr>
      <vt:lpstr>RCL </vt:lpstr>
      <vt:lpstr>DRDP</vt:lpstr>
      <vt:lpstr>DRPN</vt:lpstr>
      <vt:lpstr>DRP</vt:lpstr>
      <vt:lpstr>DPPP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EUNICE FERREIRA MARCIANO SCANACAPRA</dc:creator>
  <cp:lastModifiedBy>15002169848</cp:lastModifiedBy>
  <dcterms:created xsi:type="dcterms:W3CDTF">2023-02-24T17:32:00Z</dcterms:created>
  <cp:lastPrinted>2025-07-28T15:17:00Z</cp:lastPrinted>
  <dcterms:modified xsi:type="dcterms:W3CDTF">2026-08-03T18:15:25Z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64B228551D5F4E089730451DF9E71401_12</vt:lpwstr>
  </property>
  <property fmtid="{D5CDD505-2E9C-101B-9397-08002B2CF9AE}" pid="3" name="KSOProductBuildVer">
    <vt:lpwstr>1046-12.2.0.21931</vt:lpwstr>
  </property>
</Properties>
</file>